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Шаблон!$B$17:$S$49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6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7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6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7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3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6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7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4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<sst xmlns="http://schemas.openxmlformats.org/spreadsheetml/2006/main" count="773" uniqueCount="440">
  <si>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</si>
  <si>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</si>
  <si>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</si>
  <si>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</si>
  <si>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</si>
  <si>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</si>
  <si>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</si>
  <si>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</si>
  <si>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</si>
  <si>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</si>
  <si>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</si>
  <si>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</si>
  <si>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</si>
  <si>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</si>
  <si>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</si>
  <si>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</si>
  <si>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</si>
  <si>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</si>
  <si>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</si>
  <si>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</si>
  <si>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</si>
  <si>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</si>
  <si>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</si>
  <si>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</si>
  <si>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</si>
  <si>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</si>
  <si>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</si>
  <si>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</si>
  <si>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</si>
  <si>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</si>
  <si>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</si>
  <si>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</si>
  <si>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</si>
  <si>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</si>
  <si>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</si>
  <si>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</si>
  <si>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</si>
  <si>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</si>
  <si>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</si>
  <si>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</si>
  <si>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</si>
  <si>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</si>
  <si>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</si>
  <si>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</si>
  <si>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</si>
  <si>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</si>
  <si>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</si>
  <si>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</si>
  <si>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</si>
  <si>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</si>
  <si>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</si>
  <si>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</si>
  <si>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</si>
  <si>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</si>
  <si>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</si>
  <si>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</si>
  <si>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</si>
  <si>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</si>
  <si>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</si>
  <si>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</si>
  <si>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</si>
  <si>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</si>
  <si>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</si>
  <si>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</si>
  <si>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</si>
  <si>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</si>
  <si>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</si>
  <si>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</si>
  <si>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</si>
  <si>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</si>
  <si>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</si>
  <si>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</si>
  <si>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</si>
  <si>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</si>
  <si>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</si>
  <si>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</si>
  <si>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</si>
  <si>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</si>
  <si>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</si>
  <si>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</si>
  <si>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</si>
  <si>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</si>
  <si>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</si>
  <si>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</si>
  <si>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</si>
  <si>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</si>
  <si>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</si>
  <si>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</si>
  <si>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</si>
  <si>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</si>
  <si>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</si>
  <si>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</si>
  <si>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</si>
  <si>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</si>
  <si>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</si>
  <si>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</si>
  <si>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</si>
  <si>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</si>
  <si>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</si>
  <si>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</si>
  <si>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</si>
  <si>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</si>
  <si>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</si>
  <si>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</si>
  <si>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</si>
  <si>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</si>
  <si>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</si>
  <si>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</si>
  <si>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</si>
  <si>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</si>
  <si>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</si>
  <si>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</si>
  <si>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</si>
  <si>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</si>
  <si>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</si>
  <si>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</si>
  <si>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</si>
  <si>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</si>
  <si>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</si>
  <si>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</si>
  <si>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</si>
  <si>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</si>
  <si>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</si>
  <si>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</si>
  <si>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</si>
  <si>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</si>
  <si>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</si>
  <si>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</si>
  <si>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</si>
  <si>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</si>
  <si>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</si>
  <si>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</si>
  <si>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</si>
  <si>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</si>
  <si>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</si>
  <si>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</si>
  <si>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</si>
  <si>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</si>
  <si>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</si>
  <si>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</si>
  <si>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</si>
  <si>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</si>
  <si>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</si>
  <si>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</si>
  <si>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</si>
  <si>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</si>
  <si>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</si>
  <si>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</si>
  <si>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</si>
  <si>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</si>
  <si>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</si>
  <si>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</si>
  <si>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</si>
  <si>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</si>
  <si>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</si>
  <si>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</si>
  <si>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</si>
  <si>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</si>
  <si>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</si>
  <si>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</si>
  <si>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</si>
  <si>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</si>
  <si>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</si>
  <si>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</si>
  <si>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</si>
  <si>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</si>
  <si>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</si>
  <si>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</si>
  <si>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</si>
  <si>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</si>
  <si>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</si>
  <si>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</si>
  <si>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</si>
  <si>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</si>
  <si>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</si>
  <si>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</si>
  <si>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</si>
  <si>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</si>
  <si>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</si>
  <si>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</si>
  <si>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</si>
  <si>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</si>
  <si>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</si>
  <si>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</si>
  <si>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</si>
  <si>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</si>
  <si>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</si>
  <si>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</si>
  <si>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</si>
  <si>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</si>
  <si>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</si>
  <si>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</si>
  <si>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</si>
  <si>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</si>
  <si>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</si>
  <si>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</si>
  <si>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</si>
  <si>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</si>
  <si>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</si>
  <si>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</si>
  <si>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</si>
  <si>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</si>
  <si>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</si>
  <si>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</si>
  <si>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</si>
  <si>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</si>
  <si>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</si>
  <si>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</si>
  <si>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</si>
  <si>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</si>
  <si>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</si>
  <si>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</si>
  <si>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</si>
  <si>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</si>
  <si>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</si>
  <si>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</si>
  <si>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</si>
  <si>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</si>
  <si>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</si>
  <si>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</si>
  <si>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</si>
  <si>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</si>
  <si>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</si>
  <si>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</si>
  <si>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</si>
  <si>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</si>
  <si>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</si>
  <si>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</si>
  <si>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</si>
  <si>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</si>
  <si>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</si>
  <si>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</si>
  <si>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</si>
  <si>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</si>
  <si>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</si>
  <si>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</si>
  <si>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</si>
  <si>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</si>
  <si>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</si>
  <si>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</si>
  <si>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</si>
  <si>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</si>
  <si>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</si>
  <si>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</si>
  <si>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</si>
  <si>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</si>
  <si>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</si>
  <si>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</si>
  <si>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</si>
  <si>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</si>
  <si>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</si>
  <si>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</si>
  <si>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</si>
  <si>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</si>
  <si>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</si>
  <si>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</si>
  <si>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</si>
  <si>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</si>
  <si>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</si>
  <si>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</si>
  <si>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</si>
  <si>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</si>
  <si>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Материалы расходные и комплектующие для компьютерной и офисной оргтехники.</t>
  </si>
  <si>
    <t>Внимание!!!  Обязательно прочитайте инструкцию по заполнению в конце таблицы.</t>
  </si>
  <si>
    <t>Лот</t>
  </si>
  <si>
    <t>424.25.00206 Материалы расходные и комплектующие для компьютерной и офисной оргтехники.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</si>
  <si>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</si>
  <si>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</si>
  <si>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</si>
  <si>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</si>
  <si>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</si>
  <si>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</si>
  <si>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</si>
  <si>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</si>
  <si>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</si>
  <si>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</si>
  <si>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</si>
  <si>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</si>
  <si>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</si>
  <si>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</si>
  <si>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</si>
  <si>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</si>
  <si>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</si>
  <si>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</si>
  <si>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</si>
  <si>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</si>
  <si>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</si>
  <si>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</si>
  <si>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</si>
  <si>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</si>
  <si>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</si>
  <si>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</si>
  <si>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</si>
  <si>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</si>
  <si>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</si>
  <si>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</si>
  <si>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</si>
  <si>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</si>
  <si>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</si>
  <si>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</si>
  <si>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</si>
  <si>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</si>
  <si>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</si>
  <si>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</si>
  <si>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</si>
  <si>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</si>
  <si>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</si>
  <si>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</si>
  <si>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</si>
  <si>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</si>
  <si>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</si>
  <si>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</si>
  <si>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</si>
  <si>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</si>
  <si>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</si>
  <si>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381916</t>
  </si>
  <si>
    <t>Батарея аккумуляторная свинцово-кислотная, серия GP, электролит абсорбированный (AGM), герметичная (необслуживаемая), номинальное напряжение 12В, емкость 7,2Ач, клеммы нож F2, размеры 151х64,8х98,6мм, CSB GP 1272 F2</t>
  </si>
  <si>
    <t>Батарея CSB GP 1272 F2</t>
  </si>
  <si>
    <t>Штука</t>
  </si>
  <si>
    <t>492302</t>
  </si>
  <si>
    <t>Батарея аккумуляторная свинцово-кислотная, серия HRL, электролит абсорбированный (AGM), герметичная (необслуживаемая), номинальное напряжение 12В, номинальная емкость 9Ач, 2 клеммы типа нож F2, размеры 151х65х94мм, DELTA (DELTA BATTERY) HRL 12-9</t>
  </si>
  <si>
    <t>Батарея DELTA (DELTA BATTERY) HRL 12-9</t>
  </si>
  <si>
    <t>686459</t>
  </si>
  <si>
    <t>Блок питания компьютерный, форм-фактор SFX, мощность 400Вт, охлаждение вентилятор 80мм, напряжение питания 200-240В 50/60Гц, цвет черный, AEROCOOL SX-400</t>
  </si>
  <si>
    <t>Блок питания AEROCOOL SX-400</t>
  </si>
  <si>
    <t>378548</t>
  </si>
  <si>
    <t>Блок питания FSP ATX-500PNR 500Вт</t>
  </si>
  <si>
    <t>Блок питания FSP ATX-500PNR</t>
  </si>
  <si>
    <t>669386</t>
  </si>
  <si>
    <t>Блок проявки КАТЮША ПРИНТ РВМ348</t>
  </si>
  <si>
    <t>663746</t>
  </si>
  <si>
    <t>Блок фотобарабана лазерный, черный (Black), КАТЮША ПРИНТ РСМ247, дополнительное обозначение: PCM247</t>
  </si>
  <si>
    <t>Блок фотобарабана КАТЮША ПРИНТ РСМ247</t>
  </si>
  <si>
    <t>663750</t>
  </si>
  <si>
    <t>Блок фотобарабана лазерный, черный (Black), КАТЮША ПРИНТ РСМ348, дополнительное обозначение: PCM348</t>
  </si>
  <si>
    <t>Блок фотобарабана КАТЮША ПРИНТ РСМ348</t>
  </si>
  <si>
    <t>441433</t>
  </si>
  <si>
    <t>Веб-камера, интерфейс USB2.0, видео разрешение 1280х720, встроенный микрофон с технологией Logitech RightSound, модель Logitech HD Webcam C270, номер изделия №960-000636, производитель Logitech</t>
  </si>
  <si>
    <t>Веб-камера Logitech HD Webcam C270, №960-000636</t>
  </si>
  <si>
    <t>735834</t>
  </si>
  <si>
    <t>Девелопер черный (Black), КАТЮША ПРИНТ MCT348</t>
  </si>
  <si>
    <t>Девелопер КАТЮША ПРИНТ MCT348</t>
  </si>
  <si>
    <t>465085</t>
  </si>
  <si>
    <t>Диск оптический, тип DVD-R, однослойный, объем 4,7Gb, скорость 16х</t>
  </si>
  <si>
    <t>Диск DVD-R, однослойный, 4,7Gb, 16х</t>
  </si>
  <si>
    <t>618043</t>
  </si>
  <si>
    <t>Кабель передачи мультимедиа высокой четкости, разъемы: DisplayPort 1.2 вилка прямой, DisplayPort 1.2 вилка прямой, длина 2м</t>
  </si>
  <si>
    <t>Кабель передачи мультимедиа, DisplayPort 1.2 вилка прямой, DisplayPort 1.2 вилка прямой, 2м</t>
  </si>
  <si>
    <t>358451</t>
  </si>
  <si>
    <t>Кабель сетевой (витая пара), неэкранированный (U/UTP), для внутренней прокладки, категория 5e, жилы однопрополочные медные, изоляция полиэтилен, внешняя оболочка поливинилхлорид (PVC) пониженной горючести по категории B, 4 пары (4х2), сечение жилы 0,47мм2, температура эксплуатации -20+60С, цвет серый (GY), NETLAN EC-UU004-5E-PVC-GY</t>
  </si>
  <si>
    <t>Кабель NETLAN EC-UU004-5E-PVC-GY</t>
  </si>
  <si>
    <t>685636</t>
  </si>
  <si>
    <t>Кабель сетевой (витая пара), серия Premium, неэкранированный (UTP), прокладка внутренняя (Indoor), категория 6a (CAT.6a), жилы медные однопроволочные (Solid), оболочка из ПВХ пластиката пониженной горючести по категории B с пониженным газо- и дымовыделением, 4 пары (4х2), диаметр проводника 0,58мм, цвет серый, RIPO Premium UTP Cat6a нг(B) 4х2х0,58 solid Cu серый, обозначение с учетом фасовки: 001-112124</t>
  </si>
  <si>
    <t>Кабель RIPO Premium UTP Cat6a нг(B) 4х2х0,58 solid Cu серый</t>
  </si>
  <si>
    <t>Метр</t>
  </si>
  <si>
    <t>472028</t>
  </si>
  <si>
    <t>Картридж струйный, черный (Black), CANON 2145B005, дополнительное обозначение: PG-37</t>
  </si>
  <si>
    <t>Картридж CANON 2145B005</t>
  </si>
  <si>
    <t>ГКПЗ 2014</t>
  </si>
  <si>
    <t>472027</t>
  </si>
  <si>
    <t>Картридж струйный, цветной (Color), CANON 2146B005, дополнительное обозначение: CL-38</t>
  </si>
  <si>
    <t>Картридж CANON 2146B005</t>
  </si>
  <si>
    <t>686719</t>
  </si>
  <si>
    <t>Клавиатура компьютерная проводная, интерфейс USB, 104 клавиши, цвет черный, LOGITECH 920-002522, дополнительное обозначение: K120</t>
  </si>
  <si>
    <t>Клавиатура LOGITECH 920-002522</t>
  </si>
  <si>
    <t>557387</t>
  </si>
  <si>
    <t>Колпачок защитный (изолирующий) коннектора RJ45 (8P8C) для дополнительной защиты места соединения коннектора и кабеля, цвет серый</t>
  </si>
  <si>
    <t>Колпачок защитный коннектора RJ45 (8P8C), серый</t>
  </si>
  <si>
    <t>625155</t>
  </si>
  <si>
    <t>Конверт для хранения и транспортировки CD/DVD дисков, с окном, клапан прямой, без запечатывания, материал бумага, размеры 125х125мм, цвет белый</t>
  </si>
  <si>
    <t>Конверт для CD/DVD, с окном, клапан прямой, без запечатывания, бумага, 125х125мм, белый</t>
  </si>
  <si>
    <t>478866</t>
  </si>
  <si>
    <t>Коннектор (вилка) телекоммуникационный для построения локальных вычислительных сетей (ЛВС), стандарт RJ45, восьмипроводный (8P8C), категория 5e (Cat 5e), неэкранированный, без вставки</t>
  </si>
  <si>
    <t>Коннектор RJ45 (8P8C), Cat 5e, неэкранированный, без вставки</t>
  </si>
  <si>
    <t>686549</t>
  </si>
  <si>
    <t>Модуль памяти оперативной (RAM), серия Premier, объем 16ГБ, тип DDR4, тактовая частота шины 3200МГц, форм-фактор DIMM, ADATA AD4U320016G22-SGN</t>
  </si>
  <si>
    <t>Модуль памяти ADATA AD4U320016G22-SGN</t>
  </si>
  <si>
    <t>444767</t>
  </si>
  <si>
    <t>Мышь (манипулятор) проводная, оптическая светодиодная, симметричная, 2 клавиши, 1 колесо прокрутки, разрешение сенсора 800dpi, интерфейс подключения USB, длина кабеля 180см, цвет черный, LOGITECH 910-003357, дополнительное обозначение: B100 Black</t>
  </si>
  <si>
    <t>Мышь LOGITECH 910-003357</t>
  </si>
  <si>
    <t>627037</t>
  </si>
  <si>
    <t>Накопитель твердотельный (SSD), серия 870 EVO, емкость 250Gb, интерфейс SATA 6, форм-фактор 2,5", SAMSUNG MZ-77E250BW</t>
  </si>
  <si>
    <t>Накопитель SAMSUNG MZ-77E250BW</t>
  </si>
  <si>
    <t>686545</t>
  </si>
  <si>
    <t>Ролик подхвата КАТЮША ПРИНТ P247-06-0003-00</t>
  </si>
  <si>
    <t>Ролик КАТЮША ПРИНТ P247-06-0003-00</t>
  </si>
  <si>
    <t>686544</t>
  </si>
  <si>
    <t>Ролик переноса КАТЮША ПРИНТ P247-14-0016-00</t>
  </si>
  <si>
    <t>Ролик КАТЮША ПРИНТ P247-14-0016-00</t>
  </si>
  <si>
    <t>708527</t>
  </si>
  <si>
    <t>Средство очистки и восстановления поверхностей резиновых роликов, объем 1л, KATUN 12496, дополнительные обозначения: PCL01L, AF Platenclene</t>
  </si>
  <si>
    <t>Средство очистки KATUN 12496</t>
  </si>
  <si>
    <t>Литр</t>
  </si>
  <si>
    <t>659917</t>
  </si>
  <si>
    <t>Тонер-картридж лазерный, черный (Black), КАТЮША ПРИНТ ТНМ247</t>
  </si>
  <si>
    <t>Тонер-картридж КАТЮША ПРИНТ ТНМ247</t>
  </si>
  <si>
    <t>659918</t>
  </si>
  <si>
    <t>Тонер-картридж лазерный, черный (Black), КАТЮША ПРИНТ ТНМ348</t>
  </si>
  <si>
    <t>Тонер-картридж КАТЮША ПРИНТ ТНМ348</t>
  </si>
  <si>
    <t>666551</t>
  </si>
  <si>
    <t>Узел термозакрепления (печь/фьюзер) КАТЮША ПРИНТ Р247-11-0001-00</t>
  </si>
  <si>
    <t>Узел термозакрепления КАТЮША ПРИНТ Р247-11-0001-00</t>
  </si>
  <si>
    <t>735831</t>
  </si>
  <si>
    <t>Узел термозакрепления (печь/фьюзер) КАТЮША ПРИНТ TBM348</t>
  </si>
  <si>
    <t>Узел термозакрепления КАТЮША ПРИНТ TBM348</t>
  </si>
  <si>
    <t>463228</t>
  </si>
  <si>
    <t>Флеш-накопитель, интерфейс USB 3.0, объем 16ГБ</t>
  </si>
  <si>
    <t>Флеш-накопитель USB 3.0 16ГБ</t>
  </si>
  <si>
    <t>581559</t>
  </si>
  <si>
    <t>Хомут (стяжка) кабельный разъемный, замок липучка, пряжка мягкая, длина 150мм, ширина 12мм (150х12мм), материал нейлон (полиамид), цвет черный</t>
  </si>
  <si>
    <t>Хомут разъемный, липучка, пряжка мягкая, 150х12мм, нейлон, черный</t>
  </si>
  <si>
    <t>586313</t>
  </si>
  <si>
    <t>Хомут (стяжка) кабельный разъемный, замок липучка, пряжка мягкая, длина 180мм, ширина 14мм (180х14мм), материал нейлон (полиамид), цвет синий</t>
  </si>
  <si>
    <t>Хомут разъемный, липучка, пряжка мягкая, 180х14мм, нейлон, синий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</si>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</sst>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75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317</v>
      </c>
      <c r="G18" s="4"/>
      <c r="H18" s="4" t="s">
        <v>318</v>
      </c>
      <c r="I18" s="4" t="s">
        <v>21</v>
      </c>
      <c r="J18" s="5" t="n">
        <v>2043.29</v>
      </c>
      <c r="K18" s="6" t="n">
        <v>5.0</v>
      </c>
      <c r="L18" s="5" t="n">
        <v>10216.45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Q52,)</f>
        <v>0.0</v>
      </c>
      <c r="V18" s="5" t="n">
        <f>U18*K18</f>
        <v>0.0</v>
      </c>
      <c r="W18" s="5" t="n">
        <f>X18*(ROUNDDOWN(T18,0) + ROUNDDOWN(T18 - ROUNDDOWN(T18,0),9))</f>
        <v>0.0</v>
      </c>
      <c r="X18" s="6" t="n">
        <f>K18</f>
        <v>5.0</v>
      </c>
      <c r="Y18" s="4" t="n">
        <v>2492153.0</v>
      </c>
    </row>
    <row r="19">
      <c r="A19" s="7"/>
      <c r="B19" s="4" t="s">
        <v>314</v>
      </c>
      <c r="C19" s="4" t="n">
        <v>2.0</v>
      </c>
      <c r="D19" s="4" t="s">
        <v>319</v>
      </c>
      <c r="E19" s="4" t="s">
        <v>320</v>
      </c>
      <c r="F19" s="4" t="s">
        <v>321</v>
      </c>
      <c r="G19" s="4"/>
      <c r="H19" s="4" t="s">
        <v>318</v>
      </c>
      <c r="I19" s="4" t="s">
        <v>21</v>
      </c>
      <c r="J19" s="5" t="n">
        <v>2726.83</v>
      </c>
      <c r="K19" s="6" t="n">
        <v>6.0</v>
      </c>
      <c r="L19" s="5" t="n">
        <v>16360.98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Q52,)</f>
        <v>0.0</v>
      </c>
      <c r="V19" s="5" t="n">
        <f>U19*K19</f>
        <v>0.0</v>
      </c>
      <c r="W19" s="5" t="n">
        <f>X19*(ROUNDDOWN(T19,0) + ROUNDDOWN(T19 - ROUNDDOWN(T19,0),9))</f>
        <v>0.0</v>
      </c>
      <c r="X19" s="6" t="n">
        <f>K19</f>
        <v>6.0</v>
      </c>
      <c r="Y19" s="4" t="n">
        <v>2492165.0</v>
      </c>
    </row>
    <row r="20">
      <c r="A20" s="7"/>
      <c r="B20" s="4" t="s">
        <v>314</v>
      </c>
      <c r="C20" s="4" t="n">
        <v>3.0</v>
      </c>
      <c r="D20" s="4" t="s">
        <v>322</v>
      </c>
      <c r="E20" s="4" t="s">
        <v>323</v>
      </c>
      <c r="F20" s="4" t="s">
        <v>324</v>
      </c>
      <c r="G20" s="4"/>
      <c r="H20" s="4" t="s">
        <v>318</v>
      </c>
      <c r="I20" s="4" t="s">
        <v>21</v>
      </c>
      <c r="J20" s="5" t="n">
        <v>2420.62</v>
      </c>
      <c r="K20" s="6" t="n">
        <v>5.0</v>
      </c>
      <c r="L20" s="5" t="n">
        <v>12103.1</v>
      </c>
      <c r="M20" s="7" t="n">
        <f>IF(P20=1,0,1) + IF(ISBLANK(R20),1,0) + IF(ISBLANK(S20),1,0)</f>
        <v>3.0</v>
      </c>
      <c r="N20" s="7"/>
      <c r="O20" s="7"/>
      <c r="P20" s="7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7" t="str">
        <f>IFERROR(IF(P20=1, "Российская Федерация", "Не заполнено"),"")</f>
        <v/>
      </c>
      <c r="R20" s="7"/>
      <c r="S20" s="7"/>
      <c r="T20" s="7"/>
      <c r="U20" s="5" t="n">
        <f>IF(T20&lt;&gt;0, J20 * Q52,)</f>
        <v>0.0</v>
      </c>
      <c r="V20" s="5" t="n">
        <f>U20*K20</f>
        <v>0.0</v>
      </c>
      <c r="W20" s="5" t="n">
        <f>X20*(ROUNDDOWN(T20,0) + ROUNDDOWN(T20 - ROUNDDOWN(T20,0),9))</f>
        <v>0.0</v>
      </c>
      <c r="X20" s="6" t="n">
        <f>K20</f>
        <v>5.0</v>
      </c>
      <c r="Y20" s="4" t="n">
        <v>2492169.0</v>
      </c>
    </row>
    <row r="21">
      <c r="A21" s="7"/>
      <c r="B21" s="4" t="s">
        <v>314</v>
      </c>
      <c r="C21" s="4" t="n">
        <v>4.0</v>
      </c>
      <c r="D21" s="4" t="s">
        <v>325</v>
      </c>
      <c r="E21" s="4" t="s">
        <v>326</v>
      </c>
      <c r="F21" s="4" t="s">
        <v>327</v>
      </c>
      <c r="G21" s="4"/>
      <c r="H21" s="4" t="s">
        <v>318</v>
      </c>
      <c r="I21" s="4" t="s">
        <v>21</v>
      </c>
      <c r="J21" s="5" t="n">
        <v>1423.9</v>
      </c>
      <c r="K21" s="6" t="n">
        <v>4.0</v>
      </c>
      <c r="L21" s="5" t="n">
        <v>5695.6</v>
      </c>
      <c r="M21" s="7" t="n">
        <f>IF(P21=1,0,1) + IF(ISBLANK(R21),1,0) + IF(ISBLANK(S21),1,0)</f>
        <v>3.0</v>
      </c>
      <c r="N21" s="7"/>
      <c r="O21" s="7"/>
      <c r="P21" s="7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7" t="str">
        <f>IFERROR(IF(P21=1, "Российская Федерация", "Не заполнено"),"")</f>
        <v/>
      </c>
      <c r="R21" s="7"/>
      <c r="S21" s="7"/>
      <c r="T21" s="7"/>
      <c r="U21" s="5" t="n">
        <f>IF(T21&lt;&gt;0, J21 * Q52,)</f>
        <v>0.0</v>
      </c>
      <c r="V21" s="5" t="n">
        <f>U21*K21</f>
        <v>0.0</v>
      </c>
      <c r="W21" s="5" t="n">
        <f>X21*(ROUNDDOWN(T21,0) + ROUNDDOWN(T21 - ROUNDDOWN(T21,0),9))</f>
        <v>0.0</v>
      </c>
      <c r="X21" s="6" t="n">
        <f>K21</f>
        <v>4.0</v>
      </c>
      <c r="Y21" s="4" t="n">
        <v>2492160.0</v>
      </c>
    </row>
    <row r="22">
      <c r="A22" s="7"/>
      <c r="B22" s="4" t="s">
        <v>314</v>
      </c>
      <c r="C22" s="4" t="n">
        <v>5.0</v>
      </c>
      <c r="D22" s="4" t="s">
        <v>328</v>
      </c>
      <c r="E22" s="4" t="s">
        <v>329</v>
      </c>
      <c r="F22" s="4" t="s">
        <v>329</v>
      </c>
      <c r="G22" s="4"/>
      <c r="H22" s="4" t="s">
        <v>318</v>
      </c>
      <c r="I22" s="4" t="s">
        <v>21</v>
      </c>
      <c r="J22" s="5" t="n">
        <v>33353.72</v>
      </c>
      <c r="K22" s="6" t="n">
        <v>2.0</v>
      </c>
      <c r="L22" s="5" t="n">
        <v>66707.44</v>
      </c>
      <c r="M22" s="7" t="n">
        <f>IF(P22=1,0,1) + IF(ISBLANK(R22),1,0) + IF(ISBLANK(S22),1,0)</f>
        <v>3.0</v>
      </c>
      <c r="N22" s="7"/>
      <c r="O22" s="7"/>
      <c r="P22" s="7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7" t="str">
        <f>IFERROR(IF(P22=1, "Российская Федерация", "Не заполнено"),"")</f>
        <v/>
      </c>
      <c r="R22" s="7"/>
      <c r="S22" s="7"/>
      <c r="T22" s="7"/>
      <c r="U22" s="5" t="n">
        <f>IF(T22&lt;&gt;0, J22 * Q52,)</f>
        <v>0.0</v>
      </c>
      <c r="V22" s="5" t="n">
        <f>U22*K22</f>
        <v>0.0</v>
      </c>
      <c r="W22" s="5" t="n">
        <f>X22*(ROUNDDOWN(T22,0) + ROUNDDOWN(T22 - ROUNDDOWN(T22,0),9))</f>
        <v>0.0</v>
      </c>
      <c r="X22" s="6" t="n">
        <f>K22</f>
        <v>2.0</v>
      </c>
      <c r="Y22" s="4" t="n">
        <v>2492172.0</v>
      </c>
    </row>
    <row r="23">
      <c r="A23" s="7"/>
      <c r="B23" s="4" t="s">
        <v>314</v>
      </c>
      <c r="C23" s="4" t="n">
        <v>6.0</v>
      </c>
      <c r="D23" s="4" t="s">
        <v>330</v>
      </c>
      <c r="E23" s="4" t="s">
        <v>331</v>
      </c>
      <c r="F23" s="4" t="s">
        <v>332</v>
      </c>
      <c r="G23" s="4"/>
      <c r="H23" s="4" t="s">
        <v>318</v>
      </c>
      <c r="I23" s="4" t="s">
        <v>21</v>
      </c>
      <c r="J23" s="5" t="n">
        <v>14378.58</v>
      </c>
      <c r="K23" s="6" t="n">
        <v>9.0</v>
      </c>
      <c r="L23" s="5" t="n">
        <v>129407.22</v>
      </c>
      <c r="M23" s="7" t="n">
        <f>IF(P23=1,0,1) + IF(ISBLANK(R23),1,0) + IF(ISBLANK(S23),1,0)</f>
        <v>3.0</v>
      </c>
      <c r="N23" s="7"/>
      <c r="O23" s="7"/>
      <c r="P23" s="7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7" t="str">
        <f>IFERROR(IF(P23=1, "Российская Федерация", "Не заполнено"),"")</f>
        <v/>
      </c>
      <c r="R23" s="7"/>
      <c r="S23" s="7"/>
      <c r="T23" s="7"/>
      <c r="U23" s="5" t="n">
        <f>IF(T23&lt;&gt;0, J23 * Q52,)</f>
        <v>0.0</v>
      </c>
      <c r="V23" s="5" t="n">
        <f>U23*K23</f>
        <v>0.0</v>
      </c>
      <c r="W23" s="5" t="n">
        <f>X23*(ROUNDDOWN(T23,0) + ROUNDDOWN(T23 - ROUNDDOWN(T23,0),9))</f>
        <v>0.0</v>
      </c>
      <c r="X23" s="6" t="n">
        <f>K23</f>
        <v>9.0</v>
      </c>
      <c r="Y23" s="4" t="n">
        <v>2492173.0</v>
      </c>
    </row>
    <row r="24">
      <c r="A24" s="7"/>
      <c r="B24" s="4" t="s">
        <v>314</v>
      </c>
      <c r="C24" s="4" t="n">
        <v>7.0</v>
      </c>
      <c r="D24" s="4" t="s">
        <v>333</v>
      </c>
      <c r="E24" s="4" t="s">
        <v>334</v>
      </c>
      <c r="F24" s="4" t="s">
        <v>335</v>
      </c>
      <c r="G24" s="4"/>
      <c r="H24" s="4" t="s">
        <v>318</v>
      </c>
      <c r="I24" s="4" t="s">
        <v>21</v>
      </c>
      <c r="J24" s="5" t="n">
        <v>25975.49</v>
      </c>
      <c r="K24" s="6" t="n">
        <v>2.0</v>
      </c>
      <c r="L24" s="5" t="n">
        <v>51950.98</v>
      </c>
      <c r="M24" s="7" t="n">
        <f>IF(P24=1,0,1) + IF(ISBLANK(R24),1,0) + IF(ISBLANK(S24),1,0)</f>
        <v>3.0</v>
      </c>
      <c r="N24" s="7"/>
      <c r="O24" s="7"/>
      <c r="P24" s="7" t="n">
        <f>IF(OR(Q24="Российская Федерация",Q24="Армения",Q24="Белоруссия",Q24="Беларусь",Q24="Казахстан",Q24="Киргизия",Q24="Кыргызстан",Q24="ДНР",Q24="ЛНР"), 1, 0)</f>
        <v>0.0</v>
      </c>
      <c r="Q24" s="7" t="str">
        <f>IFERROR(IF(P24=1, "Российская Федерация", "Не заполнено"),"")</f>
        <v/>
      </c>
      <c r="R24" s="7"/>
      <c r="S24" s="7"/>
      <c r="T24" s="7"/>
      <c r="U24" s="5" t="n">
        <f>IF(T24&lt;&gt;0, J24 * Q52,)</f>
        <v>0.0</v>
      </c>
      <c r="V24" s="5" t="n">
        <f>U24*K24</f>
        <v>0.0</v>
      </c>
      <c r="W24" s="5" t="n">
        <f>X24*(ROUNDDOWN(T24,0) + ROUNDDOWN(T24 - ROUNDDOWN(T24,0),9))</f>
        <v>0.0</v>
      </c>
      <c r="X24" s="6" t="n">
        <f>K24</f>
        <v>2.0</v>
      </c>
      <c r="Y24" s="4" t="n">
        <v>2492152.0</v>
      </c>
    </row>
    <row r="25">
      <c r="A25" s="7"/>
      <c r="B25" s="4" t="s">
        <v>314</v>
      </c>
      <c r="C25" s="4" t="n">
        <v>8.0</v>
      </c>
      <c r="D25" s="4" t="s">
        <v>336</v>
      </c>
      <c r="E25" s="4" t="s">
        <v>337</v>
      </c>
      <c r="F25" s="4" t="s">
        <v>338</v>
      </c>
      <c r="G25" s="4"/>
      <c r="H25" s="4" t="s">
        <v>318</v>
      </c>
      <c r="I25" s="4" t="s">
        <v>21</v>
      </c>
      <c r="J25" s="5" t="n">
        <v>1463.7</v>
      </c>
      <c r="K25" s="6" t="n">
        <v>1.0</v>
      </c>
      <c r="L25" s="5" t="n">
        <v>1463.7</v>
      </c>
      <c r="M25" s="7" t="n">
        <f>IF(P25=1,0,1) + IF(ISBLANK(R25),1,0) + IF(ISBLANK(S25),1,0)</f>
        <v>3.0</v>
      </c>
      <c r="N25" s="7"/>
      <c r="O25" s="7"/>
      <c r="P25" s="7" t="n">
        <f>IF(OR(Q25="Российская Федерация",Q25="Армения",Q25="Белоруссия",Q25="Беларусь",Q25="Казахстан",Q25="Киргизия",Q25="Кыргызстан",Q25="ДНР",Q25="ЛНР"), 1, 0)</f>
        <v>0.0</v>
      </c>
      <c r="Q25" s="7" t="str">
        <f>IFERROR(IF(P25=1, "Российская Федерация", "Не заполнено"),"")</f>
        <v/>
      </c>
      <c r="R25" s="7"/>
      <c r="S25" s="7"/>
      <c r="T25" s="7"/>
      <c r="U25" s="5" t="n">
        <f>IF(T25&lt;&gt;0, J25 * Q52,)</f>
        <v>0.0</v>
      </c>
      <c r="V25" s="5" t="n">
        <f>U25*K25</f>
        <v>0.0</v>
      </c>
      <c r="W25" s="5" t="n">
        <f>X25*(ROUNDDOWN(T25,0) + ROUNDDOWN(T25 - ROUNDDOWN(T25,0),9))</f>
        <v>0.0</v>
      </c>
      <c r="X25" s="6" t="n">
        <f>K25</f>
        <v>1.0</v>
      </c>
      <c r="Y25" s="4" t="n">
        <v>2492176.0</v>
      </c>
    </row>
    <row r="26">
      <c r="A26" s="7"/>
      <c r="B26" s="4" t="s">
        <v>314</v>
      </c>
      <c r="C26" s="4" t="n">
        <v>9.0</v>
      </c>
      <c r="D26" s="4" t="s">
        <v>339</v>
      </c>
      <c r="E26" s="4" t="s">
        <v>340</v>
      </c>
      <c r="F26" s="4" t="s">
        <v>341</v>
      </c>
      <c r="G26" s="4"/>
      <c r="H26" s="4" t="s">
        <v>318</v>
      </c>
      <c r="I26" s="4" t="s">
        <v>21</v>
      </c>
      <c r="J26" s="5" t="n">
        <v>22688.35</v>
      </c>
      <c r="K26" s="6" t="n">
        <v>1.0</v>
      </c>
      <c r="L26" s="5" t="n">
        <v>22688.35</v>
      </c>
      <c r="M26" s="7" t="n">
        <f>IF(P26=1,0,1) + IF(ISBLANK(R26),1,0) + IF(ISBLANK(S26),1,0)</f>
        <v>3.0</v>
      </c>
      <c r="N26" s="7"/>
      <c r="O26" s="7"/>
      <c r="P26" s="7" t="n">
        <f>IF(OR(Q26="Российская Федерация",Q26="Армения",Q26="Белоруссия",Q26="Беларусь",Q26="Казахстан",Q26="Киргизия",Q26="Кыргызстан",Q26="ДНР",Q26="ЛНР"), 1, 0)</f>
        <v>0.0</v>
      </c>
      <c r="Q26" s="7" t="str">
        <f>IFERROR(IF(P26=1, "Российская Федерация", "Не заполнено"),"")</f>
        <v/>
      </c>
      <c r="R26" s="7"/>
      <c r="S26" s="7"/>
      <c r="T26" s="7"/>
      <c r="U26" s="5" t="n">
        <f>IF(T26&lt;&gt;0, J26 * Q52,)</f>
        <v>0.0</v>
      </c>
      <c r="V26" s="5" t="n">
        <f>U26*K26</f>
        <v>0.0</v>
      </c>
      <c r="W26" s="5" t="n">
        <f>X26*(ROUNDDOWN(T26,0) + ROUNDDOWN(T26 - ROUNDDOWN(T26,0),9))</f>
        <v>0.0</v>
      </c>
      <c r="X26" s="6" t="n">
        <f>K26</f>
        <v>1.0</v>
      </c>
      <c r="Y26" s="4" t="n">
        <v>2492150.0</v>
      </c>
    </row>
    <row r="27">
      <c r="A27" s="7"/>
      <c r="B27" s="4" t="s">
        <v>314</v>
      </c>
      <c r="C27" s="4" t="n">
        <v>10.0</v>
      </c>
      <c r="D27" s="4" t="s">
        <v>342</v>
      </c>
      <c r="E27" s="4" t="s">
        <v>343</v>
      </c>
      <c r="F27" s="4" t="s">
        <v>344</v>
      </c>
      <c r="G27" s="4"/>
      <c r="H27" s="4" t="s">
        <v>318</v>
      </c>
      <c r="I27" s="4" t="s">
        <v>21</v>
      </c>
      <c r="J27" s="5" t="n">
        <v>10.2</v>
      </c>
      <c r="K27" s="6" t="n">
        <v>1.0</v>
      </c>
      <c r="L27" s="5" t="n">
        <v>10.2</v>
      </c>
      <c r="M27" s="7" t="n">
        <f>IF(P27=1,0,1) + IF(ISBLANK(R27),1,0) + IF(ISBLANK(S27),1,0)</f>
        <v>3.0</v>
      </c>
      <c r="N27" s="7"/>
      <c r="O27" s="7"/>
      <c r="P27" s="7" t="n">
        <f>IF(OR(Q27="Российская Федерация",Q27="Армения",Q27="Белоруссия",Q27="Беларусь",Q27="Казахстан",Q27="Киргизия",Q27="Кыргызстан",Q27="ДНР",Q27="ЛНР"), 1, 0)</f>
        <v>0.0</v>
      </c>
      <c r="Q27" s="7" t="str">
        <f>IFERROR(IF(P27=1, "Российская Федерация", "Не заполнено"),"")</f>
        <v/>
      </c>
      <c r="R27" s="7"/>
      <c r="S27" s="7"/>
      <c r="T27" s="7"/>
      <c r="U27" s="5" t="n">
        <f>IF(T27&lt;&gt;0, J27 * Q52,)</f>
        <v>0.0</v>
      </c>
      <c r="V27" s="5" t="n">
        <f>U27*K27</f>
        <v>0.0</v>
      </c>
      <c r="W27" s="5" t="n">
        <f>X27*(ROUNDDOWN(T27,0) + ROUNDDOWN(T27 - ROUNDDOWN(T27,0),9))</f>
        <v>0.0</v>
      </c>
      <c r="X27" s="6" t="n">
        <f>K27</f>
        <v>1.0</v>
      </c>
      <c r="Y27" s="4" t="n">
        <v>2492167.0</v>
      </c>
    </row>
    <row r="28">
      <c r="A28" s="7"/>
      <c r="B28" s="4" t="s">
        <v>314</v>
      </c>
      <c r="C28" s="4" t="n">
        <v>11.0</v>
      </c>
      <c r="D28" s="4" t="s">
        <v>345</v>
      </c>
      <c r="E28" s="4" t="s">
        <v>346</v>
      </c>
      <c r="F28" s="4" t="s">
        <v>347</v>
      </c>
      <c r="G28" s="4"/>
      <c r="H28" s="4" t="s">
        <v>318</v>
      </c>
      <c r="I28" s="4" t="s">
        <v>21</v>
      </c>
      <c r="J28" s="5" t="n">
        <v>410.7</v>
      </c>
      <c r="K28" s="6" t="n">
        <v>10.0</v>
      </c>
      <c r="L28" s="5" t="n">
        <v>4107.0</v>
      </c>
      <c r="M28" s="7" t="n">
        <f>IF(P28=1,0,1) + IF(ISBLANK(R28),1,0) + IF(ISBLANK(S28),1,0)</f>
        <v>3.0</v>
      </c>
      <c r="N28" s="7"/>
      <c r="O28" s="7"/>
      <c r="P28" s="7" t="n">
        <f>IF(OR(Q28="Российская Федерация",Q28="Армения",Q28="Белоруссия",Q28="Беларусь",Q28="Казахстан",Q28="Киргизия",Q28="Кыргызстан",Q28="ДНР",Q28="ЛНР"), 1, 0)</f>
        <v>0.0</v>
      </c>
      <c r="Q28" s="7" t="str">
        <f>IFERROR(IF(P28=1, "Российская Федерация", "Не заполнено"),"")</f>
        <v/>
      </c>
      <c r="R28" s="7"/>
      <c r="S28" s="7"/>
      <c r="T28" s="7"/>
      <c r="U28" s="5" t="n">
        <f>IF(T28&lt;&gt;0, J28 * Q52,)</f>
        <v>0.0</v>
      </c>
      <c r="V28" s="5" t="n">
        <f>U28*K28</f>
        <v>0.0</v>
      </c>
      <c r="W28" s="5" t="n">
        <f>X28*(ROUNDDOWN(T28,0) + ROUNDDOWN(T28 - ROUNDDOWN(T28,0),9))</f>
        <v>0.0</v>
      </c>
      <c r="X28" s="6" t="n">
        <f>K28</f>
        <v>10.0</v>
      </c>
      <c r="Y28" s="4" t="n">
        <v>2492170.0</v>
      </c>
    </row>
    <row r="29">
      <c r="A29" s="7"/>
      <c r="B29" s="4" t="s">
        <v>314</v>
      </c>
      <c r="C29" s="4" t="n">
        <v>12.0</v>
      </c>
      <c r="D29" s="4" t="s">
        <v>348</v>
      </c>
      <c r="E29" s="4" t="s">
        <v>349</v>
      </c>
      <c r="F29" s="4" t="s">
        <v>350</v>
      </c>
      <c r="G29" s="4"/>
      <c r="H29" s="4" t="s">
        <v>318</v>
      </c>
      <c r="I29" s="4" t="s">
        <v>21</v>
      </c>
      <c r="J29" s="5" t="n">
        <v>8077.55</v>
      </c>
      <c r="K29" s="6" t="n">
        <v>3.0</v>
      </c>
      <c r="L29" s="5" t="n">
        <v>24232.65</v>
      </c>
      <c r="M29" s="7" t="n">
        <f>IF(P29=1,0,1) + IF(ISBLANK(R29),1,0) + IF(ISBLANK(S29),1,0)</f>
        <v>3.0</v>
      </c>
      <c r="N29" s="7"/>
      <c r="O29" s="7"/>
      <c r="P29" s="7" t="n">
        <f>IF(OR(Q29="Российская Федерация",Q29="Армения",Q29="Белоруссия",Q29="Беларусь",Q29="Казахстан",Q29="Киргизия",Q29="Кыргызстан",Q29="ДНР",Q29="ЛНР"), 1, 0)</f>
        <v>0.0</v>
      </c>
      <c r="Q29" s="7" t="str">
        <f>IFERROR(IF(P29=1, "Российская Федерация", "Не заполнено"),"")</f>
        <v/>
      </c>
      <c r="R29" s="7"/>
      <c r="S29" s="7"/>
      <c r="T29" s="7"/>
      <c r="U29" s="5" t="n">
        <f>IF(T29&lt;&gt;0, J29 * Q52,)</f>
        <v>0.0</v>
      </c>
      <c r="V29" s="5" t="n">
        <f>U29*K29</f>
        <v>0.0</v>
      </c>
      <c r="W29" s="5" t="n">
        <f>X29*(ROUNDDOWN(T29,0) + ROUNDDOWN(T29 - ROUNDDOWN(T29,0),9))</f>
        <v>0.0</v>
      </c>
      <c r="X29" s="6" t="n">
        <f>K29</f>
        <v>3.0</v>
      </c>
      <c r="Y29" s="4" t="n">
        <v>2492155.0</v>
      </c>
    </row>
    <row r="30">
      <c r="A30" s="7"/>
      <c r="B30" s="4" t="s">
        <v>314</v>
      </c>
      <c r="C30" s="4" t="n">
        <v>13.0</v>
      </c>
      <c r="D30" s="4" t="s">
        <v>351</v>
      </c>
      <c r="E30" s="4" t="s">
        <v>352</v>
      </c>
      <c r="F30" s="4" t="s">
        <v>353</v>
      </c>
      <c r="G30" s="4"/>
      <c r="H30" s="4" t="s">
        <v>354</v>
      </c>
      <c r="I30" s="4" t="s">
        <v>21</v>
      </c>
      <c r="J30" s="5" t="n">
        <v>87.0</v>
      </c>
      <c r="K30" s="6" t="n">
        <v>1.0</v>
      </c>
      <c r="L30" s="5" t="n">
        <v>87.0</v>
      </c>
      <c r="M30" s="7" t="n">
        <f>IF(P30=1,0,1) + IF(ISBLANK(R30),1,0) + IF(ISBLANK(S30),1,0)</f>
        <v>3.0</v>
      </c>
      <c r="N30" s="7"/>
      <c r="O30" s="7"/>
      <c r="P30" s="7" t="n">
        <f>IF(OR(Q30="Российская Федерация",Q30="Армения",Q30="Белоруссия",Q30="Беларусь",Q30="Казахстан",Q30="Киргизия",Q30="Кыргызстан",Q30="ДНР",Q30="ЛНР"), 1, 0)</f>
        <v>0.0</v>
      </c>
      <c r="Q30" s="7" t="str">
        <f>IFERROR(IF(P30=1, "Российская Федерация", "Не заполнено"),"")</f>
        <v/>
      </c>
      <c r="R30" s="7"/>
      <c r="S30" s="7"/>
      <c r="T30" s="7"/>
      <c r="U30" s="5" t="n">
        <f>IF(T30&lt;&gt;0, J30 * Q52,)</f>
        <v>0.0</v>
      </c>
      <c r="V30" s="5" t="n">
        <f>U30*K30</f>
        <v>0.0</v>
      </c>
      <c r="W30" s="5" t="n">
        <f>X30*(ROUNDDOWN(T30,0) + ROUNDDOWN(T30 - ROUNDDOWN(T30,0),9))</f>
        <v>0.0</v>
      </c>
      <c r="X30" s="6" t="n">
        <f>K30</f>
        <v>1.0</v>
      </c>
      <c r="Y30" s="4" t="n">
        <v>2492156.0</v>
      </c>
    </row>
    <row r="31">
      <c r="A31" s="7"/>
      <c r="B31" s="4" t="s">
        <v>314</v>
      </c>
      <c r="C31" s="4" t="n">
        <v>14.0</v>
      </c>
      <c r="D31" s="4" t="s">
        <v>355</v>
      </c>
      <c r="E31" s="4" t="s">
        <v>356</v>
      </c>
      <c r="F31" s="4" t="s">
        <v>357</v>
      </c>
      <c r="G31" s="4" t="s">
        <v>358</v>
      </c>
      <c r="H31" s="4" t="s">
        <v>318</v>
      </c>
      <c r="I31" s="4" t="s">
        <v>21</v>
      </c>
      <c r="J31" s="5" t="n">
        <v>3862.68</v>
      </c>
      <c r="K31" s="6" t="n">
        <v>1.0</v>
      </c>
      <c r="L31" s="5" t="n">
        <v>3862.68</v>
      </c>
      <c r="M31" s="7" t="n">
        <f>IF(P31=1,0,1) + IF(ISBLANK(R31),1,0) + IF(ISBLANK(S31),1,0)</f>
        <v>3.0</v>
      </c>
      <c r="N31" s="7"/>
      <c r="O31" s="7"/>
      <c r="P31" s="7" t="n">
        <f>IF(OR(Q31="Российская Федерация",Q31="Армения",Q31="Белоруссия",Q31="Беларусь",Q31="Казахстан",Q31="Киргизия",Q31="Кыргызстан",Q31="ДНР",Q31="ЛНР"), 1, 0)</f>
        <v>0.0</v>
      </c>
      <c r="Q31" s="7" t="str">
        <f>IFERROR(IF(P31=1, "Российская Федерация", "Не заполнено"),"")</f>
        <v/>
      </c>
      <c r="R31" s="7"/>
      <c r="S31" s="7"/>
      <c r="T31" s="7"/>
      <c r="U31" s="5" t="n">
        <f>IF(T31&lt;&gt;0, J31 * Q52,)</f>
        <v>0.0</v>
      </c>
      <c r="V31" s="5" t="n">
        <f>U31*K31</f>
        <v>0.0</v>
      </c>
      <c r="W31" s="5" t="n">
        <f>X31*(ROUNDDOWN(T31,0) + ROUNDDOWN(T31 - ROUNDDOWN(T31,0),9))</f>
        <v>0.0</v>
      </c>
      <c r="X31" s="6" t="n">
        <f>K31</f>
        <v>1.0</v>
      </c>
      <c r="Y31" s="4" t="n">
        <v>2492166.0</v>
      </c>
    </row>
    <row r="32">
      <c r="A32" s="7"/>
      <c r="B32" s="4" t="s">
        <v>314</v>
      </c>
      <c r="C32" s="4" t="n">
        <v>15.0</v>
      </c>
      <c r="D32" s="4" t="s">
        <v>359</v>
      </c>
      <c r="E32" s="4" t="s">
        <v>360</v>
      </c>
      <c r="F32" s="4" t="s">
        <v>361</v>
      </c>
      <c r="G32" s="4"/>
      <c r="H32" s="4" t="s">
        <v>318</v>
      </c>
      <c r="I32" s="4" t="s">
        <v>21</v>
      </c>
      <c r="J32" s="5" t="n">
        <v>4529.1</v>
      </c>
      <c r="K32" s="6" t="n">
        <v>1.0</v>
      </c>
      <c r="L32" s="5" t="n">
        <v>4529.1</v>
      </c>
      <c r="M32" s="7" t="n">
        <f>IF(P32=1,0,1) + IF(ISBLANK(R32),1,0) + IF(ISBLANK(S32),1,0)</f>
        <v>3.0</v>
      </c>
      <c r="N32" s="7"/>
      <c r="O32" s="7"/>
      <c r="P32" s="7" t="n">
        <f>IF(OR(Q32="Российская Федерация",Q32="Армения",Q32="Белоруссия",Q32="Беларусь",Q32="Казахстан",Q32="Киргизия",Q32="Кыргызстан",Q32="ДНР",Q32="ЛНР"), 1, 0)</f>
        <v>0.0</v>
      </c>
      <c r="Q32" s="7" t="str">
        <f>IFERROR(IF(P32=1, "Российская Федерация", "Не заполнено"),"")</f>
        <v/>
      </c>
      <c r="R32" s="7"/>
      <c r="S32" s="7"/>
      <c r="T32" s="7"/>
      <c r="U32" s="5" t="n">
        <f>IF(T32&lt;&gt;0, J32 * Q52,)</f>
        <v>0.0</v>
      </c>
      <c r="V32" s="5" t="n">
        <f>U32*K32</f>
        <v>0.0</v>
      </c>
      <c r="W32" s="5" t="n">
        <f>X32*(ROUNDDOWN(T32,0) + ROUNDDOWN(T32 - ROUNDDOWN(T32,0),9))</f>
        <v>0.0</v>
      </c>
      <c r="X32" s="6" t="n">
        <f>K32</f>
        <v>1.0</v>
      </c>
      <c r="Y32" s="4" t="n">
        <v>2492157.0</v>
      </c>
    </row>
    <row r="33">
      <c r="A33" s="7"/>
      <c r="B33" s="4" t="s">
        <v>314</v>
      </c>
      <c r="C33" s="4" t="n">
        <v>16.0</v>
      </c>
      <c r="D33" s="4" t="s">
        <v>362</v>
      </c>
      <c r="E33" s="4" t="s">
        <v>363</v>
      </c>
      <c r="F33" s="4" t="s">
        <v>364</v>
      </c>
      <c r="G33" s="4"/>
      <c r="H33" s="4" t="s">
        <v>318</v>
      </c>
      <c r="I33" s="4" t="s">
        <v>21</v>
      </c>
      <c r="J33" s="5" t="n">
        <v>1124.92</v>
      </c>
      <c r="K33" s="6" t="n">
        <v>1.0</v>
      </c>
      <c r="L33" s="5" t="n">
        <v>1124.92</v>
      </c>
      <c r="M33" s="7" t="n">
        <f>IF(P33=1,0,1) + IF(ISBLANK(R33),1,0) + IF(ISBLANK(S33),1,0)</f>
        <v>3.0</v>
      </c>
      <c r="N33" s="7"/>
      <c r="O33" s="7"/>
      <c r="P33" s="7" t="n">
        <f>IF(OR(Q33="Российская Федерация",Q33="Армения",Q33="Белоруссия",Q33="Беларусь",Q33="Казахстан",Q33="Киргизия",Q33="Кыргызстан",Q33="ДНР",Q33="ЛНР"), 1, 0)</f>
        <v>0.0</v>
      </c>
      <c r="Q33" s="7" t="str">
        <f>IFERROR(IF(P33=1, "Российская Федерация", "Не заполнено"),"")</f>
        <v/>
      </c>
      <c r="R33" s="7"/>
      <c r="S33" s="7"/>
      <c r="T33" s="7"/>
      <c r="U33" s="5" t="n">
        <f>IF(T33&lt;&gt;0, J33 * Q52,)</f>
        <v>0.0</v>
      </c>
      <c r="V33" s="5" t="n">
        <f>U33*K33</f>
        <v>0.0</v>
      </c>
      <c r="W33" s="5" t="n">
        <f>X33*(ROUNDDOWN(T33,0) + ROUNDDOWN(T33 - ROUNDDOWN(T33,0),9))</f>
        <v>0.0</v>
      </c>
      <c r="X33" s="6" t="n">
        <f>K33</f>
        <v>1.0</v>
      </c>
      <c r="Y33" s="4" t="n">
        <v>2492162.0</v>
      </c>
    </row>
    <row r="34">
      <c r="A34" s="7"/>
      <c r="B34" s="4" t="s">
        <v>314</v>
      </c>
      <c r="C34" s="4" t="n">
        <v>17.0</v>
      </c>
      <c r="D34" s="4" t="s">
        <v>365</v>
      </c>
      <c r="E34" s="4" t="s">
        <v>366</v>
      </c>
      <c r="F34" s="4" t="s">
        <v>367</v>
      </c>
      <c r="G34" s="4"/>
      <c r="H34" s="4" t="s">
        <v>318</v>
      </c>
      <c r="I34" s="4" t="s">
        <v>21</v>
      </c>
      <c r="J34" s="5" t="n">
        <v>7.89</v>
      </c>
      <c r="K34" s="6" t="n">
        <v>1.0</v>
      </c>
      <c r="L34" s="5" t="n">
        <v>7.89</v>
      </c>
      <c r="M34" s="7" t="n">
        <f>IF(P34=1,0,1) + IF(ISBLANK(R34),1,0) + IF(ISBLANK(S34),1,0)</f>
        <v>3.0</v>
      </c>
      <c r="N34" s="7"/>
      <c r="O34" s="7"/>
      <c r="P34" s="7" t="n">
        <f>IF(OR(Q34="Российская Федерация",Q34="Армения",Q34="Белоруссия",Q34="Беларусь",Q34="Казахстан",Q34="Киргизия",Q34="Кыргызстан",Q34="ДНР",Q34="ЛНР"), 1, 0)</f>
        <v>0.0</v>
      </c>
      <c r="Q34" s="7" t="str">
        <f>IFERROR(IF(P34=1, "Российская Федерация", "Не заполнено"),"")</f>
        <v/>
      </c>
      <c r="R34" s="7"/>
      <c r="S34" s="7"/>
      <c r="T34" s="7"/>
      <c r="U34" s="5" t="n">
        <f>IF(T34&lt;&gt;0, J34 * Q52,)</f>
        <v>0.0</v>
      </c>
      <c r="V34" s="5" t="n">
        <f>U34*K34</f>
        <v>0.0</v>
      </c>
      <c r="W34" s="5" t="n">
        <f>X34*(ROUNDDOWN(T34,0) + ROUNDDOWN(T34 - ROUNDDOWN(T34,0),9))</f>
        <v>0.0</v>
      </c>
      <c r="X34" s="6" t="n">
        <f>K34</f>
        <v>1.0</v>
      </c>
      <c r="Y34" s="4" t="n">
        <v>2492179.0</v>
      </c>
    </row>
    <row r="35">
      <c r="A35" s="7"/>
      <c r="B35" s="4" t="s">
        <v>314</v>
      </c>
      <c r="C35" s="4" t="n">
        <v>18.0</v>
      </c>
      <c r="D35" s="4" t="s">
        <v>368</v>
      </c>
      <c r="E35" s="4" t="s">
        <v>369</v>
      </c>
      <c r="F35" s="4" t="s">
        <v>370</v>
      </c>
      <c r="G35" s="4"/>
      <c r="H35" s="4" t="s">
        <v>318</v>
      </c>
      <c r="I35" s="4" t="s">
        <v>21</v>
      </c>
      <c r="J35" s="5" t="n">
        <v>2.05</v>
      </c>
      <c r="K35" s="6" t="n">
        <v>771.0</v>
      </c>
      <c r="L35" s="5" t="n">
        <v>1580.55</v>
      </c>
      <c r="M35" s="7" t="n">
        <f>IF(P35=1,0,1) + IF(ISBLANK(R35),1,0) + IF(ISBLANK(S35),1,0)</f>
        <v>3.0</v>
      </c>
      <c r="N35" s="7"/>
      <c r="O35" s="7"/>
      <c r="P35" s="7" t="n">
        <f>IF(OR(Q35="Российская Федерация",Q35="Армения",Q35="Белоруссия",Q35="Беларусь",Q35="Казахстан",Q35="Киргизия",Q35="Кыргызстан",Q35="ДНР",Q35="ЛНР"), 1, 0)</f>
        <v>0.0</v>
      </c>
      <c r="Q35" s="7" t="str">
        <f>IFERROR(IF(P35=1, "Российская Федерация", "Не заполнено"),"")</f>
        <v/>
      </c>
      <c r="R35" s="7"/>
      <c r="S35" s="7"/>
      <c r="T35" s="7"/>
      <c r="U35" s="5" t="n">
        <f>IF(T35&lt;&gt;0, J35 * Q52,)</f>
        <v>0.0</v>
      </c>
      <c r="V35" s="5" t="n">
        <f>U35*K35</f>
        <v>0.0</v>
      </c>
      <c r="W35" s="5" t="n">
        <f>X35*(ROUNDDOWN(T35,0) + ROUNDDOWN(T35 - ROUNDDOWN(T35,0),9))</f>
        <v>0.0</v>
      </c>
      <c r="X35" s="6" t="n">
        <f>K35</f>
        <v>771.0</v>
      </c>
      <c r="Y35" s="4" t="n">
        <v>2492178.0</v>
      </c>
    </row>
    <row r="36">
      <c r="A36" s="7"/>
      <c r="B36" s="4" t="s">
        <v>314</v>
      </c>
      <c r="C36" s="4" t="n">
        <v>19.0</v>
      </c>
      <c r="D36" s="4" t="s">
        <v>371</v>
      </c>
      <c r="E36" s="4" t="s">
        <v>372</v>
      </c>
      <c r="F36" s="4" t="s">
        <v>373</v>
      </c>
      <c r="G36" s="4"/>
      <c r="H36" s="4" t="s">
        <v>318</v>
      </c>
      <c r="I36" s="4" t="s">
        <v>21</v>
      </c>
      <c r="J36" s="5" t="n">
        <v>368.47</v>
      </c>
      <c r="K36" s="6" t="n">
        <v>1.0</v>
      </c>
      <c r="L36" s="5" t="n">
        <v>368.47</v>
      </c>
      <c r="M36" s="7" t="n">
        <f>IF(P36=1,0,1) + IF(ISBLANK(R36),1,0) + IF(ISBLANK(S36),1,0)</f>
        <v>3.0</v>
      </c>
      <c r="N36" s="7"/>
      <c r="O36" s="7"/>
      <c r="P36" s="7" t="n">
        <f>IF(OR(Q36="Российская Федерация",Q36="Армения",Q36="Белоруссия",Q36="Беларусь",Q36="Казахстан",Q36="Киргизия",Q36="Кыргызстан",Q36="ДНР",Q36="ЛНР"), 1, 0)</f>
        <v>0.0</v>
      </c>
      <c r="Q36" s="7" t="str">
        <f>IFERROR(IF(P36=1, "Российская Федерация", "Не заполнено"),"")</f>
        <v/>
      </c>
      <c r="R36" s="7"/>
      <c r="S36" s="7"/>
      <c r="T36" s="7"/>
      <c r="U36" s="5" t="n">
        <f>IF(T36&lt;&gt;0, J36 * Q52,)</f>
        <v>0.0</v>
      </c>
      <c r="V36" s="5" t="n">
        <f>U36*K36</f>
        <v>0.0</v>
      </c>
      <c r="W36" s="5" t="n">
        <f>X36*(ROUNDDOWN(T36,0) + ROUNDDOWN(T36 - ROUNDDOWN(T36,0),9))</f>
        <v>0.0</v>
      </c>
      <c r="X36" s="6" t="n">
        <f>K36</f>
        <v>1.0</v>
      </c>
      <c r="Y36" s="4" t="n">
        <v>2492158.0</v>
      </c>
    </row>
    <row r="37">
      <c r="A37" s="7"/>
      <c r="B37" s="4" t="s">
        <v>314</v>
      </c>
      <c r="C37" s="4" t="n">
        <v>20.0</v>
      </c>
      <c r="D37" s="4" t="s">
        <v>374</v>
      </c>
      <c r="E37" s="4" t="s">
        <v>375</v>
      </c>
      <c r="F37" s="4" t="s">
        <v>376</v>
      </c>
      <c r="G37" s="4"/>
      <c r="H37" s="4" t="s">
        <v>318</v>
      </c>
      <c r="I37" s="4" t="s">
        <v>21</v>
      </c>
      <c r="J37" s="5" t="n">
        <v>2576.25</v>
      </c>
      <c r="K37" s="6" t="n">
        <v>1.0</v>
      </c>
      <c r="L37" s="5" t="n">
        <v>2576.25</v>
      </c>
      <c r="M37" s="7" t="n">
        <f>IF(P37=1,0,1) + IF(ISBLANK(R37),1,0) + IF(ISBLANK(S37),1,0)</f>
        <v>3.0</v>
      </c>
      <c r="N37" s="7"/>
      <c r="O37" s="7"/>
      <c r="P37" s="7" t="n">
        <f>IF(OR(Q37="Российская Федерация",Q37="Армения",Q37="Белоруссия",Q37="Беларусь",Q37="Казахстан",Q37="Киргизия",Q37="Кыргызстан",Q37="ДНР",Q37="ЛНР"), 1, 0)</f>
        <v>0.0</v>
      </c>
      <c r="Q37" s="7" t="str">
        <f>IFERROR(IF(P37=1, "Российская Федерация", "Не заполнено"),"")</f>
        <v/>
      </c>
      <c r="R37" s="7"/>
      <c r="S37" s="7"/>
      <c r="T37" s="7"/>
      <c r="U37" s="5" t="n">
        <f>IF(T37&lt;&gt;0, J37 * Q52,)</f>
        <v>0.0</v>
      </c>
      <c r="V37" s="5" t="n">
        <f>U37*K37</f>
        <v>0.0</v>
      </c>
      <c r="W37" s="5" t="n">
        <f>X37*(ROUNDDOWN(T37,0) + ROUNDDOWN(T37 - ROUNDDOWN(T37,0),9))</f>
        <v>0.0</v>
      </c>
      <c r="X37" s="6" t="n">
        <f>K37</f>
        <v>1.0</v>
      </c>
      <c r="Y37" s="4" t="n">
        <v>2492159.0</v>
      </c>
    </row>
    <row r="38">
      <c r="A38" s="7"/>
      <c r="B38" s="4" t="s">
        <v>314</v>
      </c>
      <c r="C38" s="4" t="n">
        <v>21.0</v>
      </c>
      <c r="D38" s="4" t="s">
        <v>377</v>
      </c>
      <c r="E38" s="4" t="s">
        <v>378</v>
      </c>
      <c r="F38" s="4" t="s">
        <v>379</v>
      </c>
      <c r="G38" s="4"/>
      <c r="H38" s="4" t="s">
        <v>318</v>
      </c>
      <c r="I38" s="4" t="s">
        <v>21</v>
      </c>
      <c r="J38" s="5" t="n">
        <v>387.36</v>
      </c>
      <c r="K38" s="6" t="n">
        <v>1.0</v>
      </c>
      <c r="L38" s="5" t="n">
        <v>387.36</v>
      </c>
      <c r="M38" s="7" t="n">
        <f>IF(P38=1,0,1) + IF(ISBLANK(R38),1,0) + IF(ISBLANK(S38),1,0)</f>
        <v>3.0</v>
      </c>
      <c r="N38" s="7"/>
      <c r="O38" s="7"/>
      <c r="P38" s="7" t="n">
        <f>IF(OR(Q38="Российская Федерация",Q38="Армения",Q38="Белоруссия",Q38="Беларусь",Q38="Казахстан",Q38="Киргизия",Q38="Кыргызстан",Q38="ДНР",Q38="ЛНР"), 1, 0)</f>
        <v>0.0</v>
      </c>
      <c r="Q38" s="7" t="str">
        <f>IFERROR(IF(P38=1, "Российская Федерация", "Не заполнено"),"")</f>
        <v/>
      </c>
      <c r="R38" s="7"/>
      <c r="S38" s="7"/>
      <c r="T38" s="7"/>
      <c r="U38" s="5" t="n">
        <f>IF(T38&lt;&gt;0, J38 * Q52,)</f>
        <v>0.0</v>
      </c>
      <c r="V38" s="5" t="n">
        <f>U38*K38</f>
        <v>0.0</v>
      </c>
      <c r="W38" s="5" t="n">
        <f>X38*(ROUNDDOWN(T38,0) + ROUNDDOWN(T38 - ROUNDDOWN(T38,0),9))</f>
        <v>0.0</v>
      </c>
      <c r="X38" s="6" t="n">
        <f>K38</f>
        <v>1.0</v>
      </c>
      <c r="Y38" s="4" t="n">
        <v>2492180.0</v>
      </c>
    </row>
    <row r="39">
      <c r="A39" s="7"/>
      <c r="B39" s="4" t="s">
        <v>314</v>
      </c>
      <c r="C39" s="4" t="n">
        <v>22.0</v>
      </c>
      <c r="D39" s="4" t="s">
        <v>380</v>
      </c>
      <c r="E39" s="4" t="s">
        <v>381</v>
      </c>
      <c r="F39" s="4" t="s">
        <v>382</v>
      </c>
      <c r="G39" s="4"/>
      <c r="H39" s="4" t="s">
        <v>318</v>
      </c>
      <c r="I39" s="4" t="s">
        <v>21</v>
      </c>
      <c r="J39" s="5" t="n">
        <v>4269.98</v>
      </c>
      <c r="K39" s="6" t="n">
        <v>5.0</v>
      </c>
      <c r="L39" s="5" t="n">
        <v>21349.9</v>
      </c>
      <c r="M39" s="7" t="n">
        <f>IF(P39=1,0,1) + IF(ISBLANK(R39),1,0) + IF(ISBLANK(S39),1,0)</f>
        <v>3.0</v>
      </c>
      <c r="N39" s="7"/>
      <c r="O39" s="7"/>
      <c r="P39" s="7" t="n">
        <f>IF(OR(Q39="Российская Федерация",Q39="Армения",Q39="Белоруссия",Q39="Беларусь",Q39="Казахстан",Q39="Киргизия",Q39="Кыргызстан",Q39="ДНР",Q39="ЛНР"), 1, 0)</f>
        <v>0.0</v>
      </c>
      <c r="Q39" s="7" t="str">
        <f>IFERROR(IF(P39=1, "Российская Федерация", "Не заполнено"),"")</f>
        <v/>
      </c>
      <c r="R39" s="7"/>
      <c r="S39" s="7"/>
      <c r="T39" s="7"/>
      <c r="U39" s="5" t="n">
        <f>IF(T39&lt;&gt;0, J39 * Q52,)</f>
        <v>0.0</v>
      </c>
      <c r="V39" s="5" t="n">
        <f>U39*K39</f>
        <v>0.0</v>
      </c>
      <c r="W39" s="5" t="n">
        <f>X39*(ROUNDDOWN(T39,0) + ROUNDDOWN(T39 - ROUNDDOWN(T39,0),9))</f>
        <v>0.0</v>
      </c>
      <c r="X39" s="6" t="n">
        <f>K39</f>
        <v>5.0</v>
      </c>
      <c r="Y39" s="4" t="n">
        <v>2492175.0</v>
      </c>
    </row>
    <row r="40">
      <c r="A40" s="7"/>
      <c r="B40" s="4" t="s">
        <v>314</v>
      </c>
      <c r="C40" s="4" t="n">
        <v>23.0</v>
      </c>
      <c r="D40" s="4" t="s">
        <v>383</v>
      </c>
      <c r="E40" s="4" t="s">
        <v>384</v>
      </c>
      <c r="F40" s="4" t="s">
        <v>385</v>
      </c>
      <c r="G40" s="4"/>
      <c r="H40" s="4" t="s">
        <v>318</v>
      </c>
      <c r="I40" s="4" t="s">
        <v>21</v>
      </c>
      <c r="J40" s="5" t="n">
        <v>1583.05</v>
      </c>
      <c r="K40" s="6" t="n">
        <v>3.0</v>
      </c>
      <c r="L40" s="5" t="n">
        <v>4749.15</v>
      </c>
      <c r="M40" s="7" t="n">
        <f>IF(P40=1,0,1) + IF(ISBLANK(R40),1,0) + IF(ISBLANK(S40),1,0)</f>
        <v>3.0</v>
      </c>
      <c r="N40" s="7"/>
      <c r="O40" s="7"/>
      <c r="P40" s="7" t="n">
        <f>IF(OR(Q40="Российская Федерация",Q40="Армения",Q40="Белоруссия",Q40="Беларусь",Q40="Казахстан",Q40="Киргизия",Q40="Кыргызстан",Q40="ДНР",Q40="ЛНР"), 1, 0)</f>
        <v>0.0</v>
      </c>
      <c r="Q40" s="7" t="str">
        <f>IFERROR(IF(P40=1, "Российская Федерация", "Не заполнено"),"")</f>
        <v/>
      </c>
      <c r="R40" s="7"/>
      <c r="S40" s="7"/>
      <c r="T40" s="7"/>
      <c r="U40" s="5" t="n">
        <f>IF(T40&lt;&gt;0, J40 * Q52,)</f>
        <v>0.0</v>
      </c>
      <c r="V40" s="5" t="n">
        <f>U40*K40</f>
        <v>0.0</v>
      </c>
      <c r="W40" s="5" t="n">
        <f>X40*(ROUNDDOWN(T40,0) + ROUNDDOWN(T40 - ROUNDDOWN(T40,0),9))</f>
        <v>0.0</v>
      </c>
      <c r="X40" s="6" t="n">
        <f>K40</f>
        <v>3.0</v>
      </c>
      <c r="Y40" s="4" t="n">
        <v>2492177.0</v>
      </c>
    </row>
    <row r="41">
      <c r="A41" s="7"/>
      <c r="B41" s="4" t="s">
        <v>314</v>
      </c>
      <c r="C41" s="4" t="n">
        <v>24.0</v>
      </c>
      <c r="D41" s="4" t="s">
        <v>386</v>
      </c>
      <c r="E41" s="4" t="s">
        <v>387</v>
      </c>
      <c r="F41" s="4" t="s">
        <v>388</v>
      </c>
      <c r="G41" s="4"/>
      <c r="H41" s="4" t="s">
        <v>318</v>
      </c>
      <c r="I41" s="4" t="s">
        <v>21</v>
      </c>
      <c r="J41" s="5" t="n">
        <v>2359.64</v>
      </c>
      <c r="K41" s="6" t="n">
        <v>2.0</v>
      </c>
      <c r="L41" s="5" t="n">
        <v>4719.28</v>
      </c>
      <c r="M41" s="7" t="n">
        <f>IF(P41=1,0,1) + IF(ISBLANK(R41),1,0) + IF(ISBLANK(S41),1,0)</f>
        <v>3.0</v>
      </c>
      <c r="N41" s="7"/>
      <c r="O41" s="7"/>
      <c r="P41" s="7" t="n">
        <f>IF(OR(Q41="Российская Федерация",Q41="Армения",Q41="Белоруссия",Q41="Беларусь",Q41="Казахстан",Q41="Киргизия",Q41="Кыргызстан",Q41="ДНР",Q41="ЛНР"), 1, 0)</f>
        <v>0.0</v>
      </c>
      <c r="Q41" s="7" t="str">
        <f>IFERROR(IF(P41=1, "Российская Федерация", "Не заполнено"),"")</f>
        <v/>
      </c>
      <c r="R41" s="7"/>
      <c r="S41" s="7"/>
      <c r="T41" s="7"/>
      <c r="U41" s="5" t="n">
        <f>IF(T41&lt;&gt;0, J41 * Q52,)</f>
        <v>0.0</v>
      </c>
      <c r="V41" s="5" t="n">
        <f>U41*K41</f>
        <v>0.0</v>
      </c>
      <c r="W41" s="5" t="n">
        <f>X41*(ROUNDDOWN(T41,0) + ROUNDDOWN(T41 - ROUNDDOWN(T41,0),9))</f>
        <v>0.0</v>
      </c>
      <c r="X41" s="6" t="n">
        <f>K41</f>
        <v>2.0</v>
      </c>
      <c r="Y41" s="4" t="n">
        <v>2492164.0</v>
      </c>
    </row>
    <row r="42">
      <c r="A42" s="7"/>
      <c r="B42" s="4" t="s">
        <v>314</v>
      </c>
      <c r="C42" s="4" t="n">
        <v>25.0</v>
      </c>
      <c r="D42" s="4" t="s">
        <v>389</v>
      </c>
      <c r="E42" s="4" t="s">
        <v>390</v>
      </c>
      <c r="F42" s="4" t="s">
        <v>391</v>
      </c>
      <c r="G42" s="4"/>
      <c r="H42" s="4" t="s">
        <v>392</v>
      </c>
      <c r="I42" s="4" t="s">
        <v>21</v>
      </c>
      <c r="J42" s="5" t="n">
        <v>3611.05</v>
      </c>
      <c r="K42" s="6" t="n">
        <v>1.0</v>
      </c>
      <c r="L42" s="5" t="n">
        <v>3611.05</v>
      </c>
      <c r="M42" s="7" t="n">
        <f>IF(P42=1,0,1) + IF(ISBLANK(R42),1,0) + IF(ISBLANK(S42),1,0)</f>
        <v>3.0</v>
      </c>
      <c r="N42" s="7"/>
      <c r="O42" s="7"/>
      <c r="P42" s="7" t="n">
        <f>IF(OR(Q42="Российская Федерация",Q42="Армения",Q42="Белоруссия",Q42="Беларусь",Q42="Казахстан",Q42="Киргизия",Q42="Кыргызстан",Q42="ДНР",Q42="ЛНР"), 1, 0)</f>
        <v>0.0</v>
      </c>
      <c r="Q42" s="7" t="str">
        <f>IFERROR(IF(P42=1, "Российская Федерация", "Не заполнено"),"")</f>
        <v/>
      </c>
      <c r="R42" s="7"/>
      <c r="S42" s="7"/>
      <c r="T42" s="7"/>
      <c r="U42" s="5" t="n">
        <f>IF(T42&lt;&gt;0, J42 * Q52,)</f>
        <v>0.0</v>
      </c>
      <c r="V42" s="5" t="n">
        <f>U42*K42</f>
        <v>0.0</v>
      </c>
      <c r="W42" s="5" t="n">
        <f>X42*(ROUNDDOWN(T42,0) + ROUNDDOWN(T42 - ROUNDDOWN(T42,0),9))</f>
        <v>0.0</v>
      </c>
      <c r="X42" s="6" t="n">
        <f>K42</f>
        <v>1.0</v>
      </c>
      <c r="Y42" s="4" t="n">
        <v>2492149.0</v>
      </c>
    </row>
    <row r="43">
      <c r="A43" s="7"/>
      <c r="B43" s="4" t="s">
        <v>314</v>
      </c>
      <c r="C43" s="4" t="n">
        <v>26.0</v>
      </c>
      <c r="D43" s="4" t="s">
        <v>393</v>
      </c>
      <c r="E43" s="4" t="s">
        <v>394</v>
      </c>
      <c r="F43" s="4" t="s">
        <v>395</v>
      </c>
      <c r="G43" s="4"/>
      <c r="H43" s="4" t="s">
        <v>318</v>
      </c>
      <c r="I43" s="4" t="s">
        <v>21</v>
      </c>
      <c r="J43" s="5" t="n">
        <v>13914.81</v>
      </c>
      <c r="K43" s="6" t="n">
        <v>30.0</v>
      </c>
      <c r="L43" s="5" t="n">
        <v>417444.3</v>
      </c>
      <c r="M43" s="7" t="n">
        <f>IF(P43=1,0,1) + IF(ISBLANK(R43),1,0) + IF(ISBLANK(S43),1,0)</f>
        <v>3.0</v>
      </c>
      <c r="N43" s="7"/>
      <c r="O43" s="7"/>
      <c r="P43" s="7" t="n">
        <f>IF(OR(Q43="Российская Федерация",Q43="Армения",Q43="Белоруссия",Q43="Беларусь",Q43="Казахстан",Q43="Киргизия",Q43="Кыргызстан",Q43="ДНР",Q43="ЛНР"), 1, 0)</f>
        <v>0.0</v>
      </c>
      <c r="Q43" s="7" t="str">
        <f>IFERROR(IF(P43=1, "Российская Федерация", "Не заполнено"),"")</f>
        <v/>
      </c>
      <c r="R43" s="7"/>
      <c r="S43" s="7"/>
      <c r="T43" s="7"/>
      <c r="U43" s="5" t="n">
        <f>IF(T43&lt;&gt;0, J43 * Q52,)</f>
        <v>0.0</v>
      </c>
      <c r="V43" s="5" t="n">
        <f>U43*K43</f>
        <v>0.0</v>
      </c>
      <c r="W43" s="5" t="n">
        <f>X43*(ROUNDDOWN(T43,0) + ROUNDDOWN(T43 - ROUNDDOWN(T43,0),9))</f>
        <v>0.0</v>
      </c>
      <c r="X43" s="6" t="n">
        <f>K43</f>
        <v>30.0</v>
      </c>
      <c r="Y43" s="4" t="n">
        <v>2492174.0</v>
      </c>
    </row>
    <row r="44">
      <c r="A44" s="7"/>
      <c r="B44" s="4" t="s">
        <v>314</v>
      </c>
      <c r="C44" s="4" t="n">
        <v>27.0</v>
      </c>
      <c r="D44" s="4" t="s">
        <v>396</v>
      </c>
      <c r="E44" s="4" t="s">
        <v>397</v>
      </c>
      <c r="F44" s="4" t="s">
        <v>398</v>
      </c>
      <c r="G44" s="4"/>
      <c r="H44" s="4" t="s">
        <v>318</v>
      </c>
      <c r="I44" s="4" t="s">
        <v>21</v>
      </c>
      <c r="J44" s="5" t="n">
        <v>18845.42</v>
      </c>
      <c r="K44" s="6" t="n">
        <v>11.0</v>
      </c>
      <c r="L44" s="5" t="n">
        <v>207299.62</v>
      </c>
      <c r="M44" s="7" t="n">
        <f>IF(P44=1,0,1) + IF(ISBLANK(R44),1,0) + IF(ISBLANK(S44),1,0)</f>
        <v>3.0</v>
      </c>
      <c r="N44" s="7"/>
      <c r="O44" s="7"/>
      <c r="P44" s="7" t="n">
        <f>IF(OR(Q44="Российская Федерация",Q44="Армения",Q44="Белоруссия",Q44="Беларусь",Q44="Казахстан",Q44="Киргизия",Q44="Кыргызстан",Q44="ДНР",Q44="ЛНР"), 1, 0)</f>
        <v>0.0</v>
      </c>
      <c r="Q44" s="7" t="str">
        <f>IFERROR(IF(P44=1, "Российская Федерация", "Не заполнено"),"")</f>
        <v/>
      </c>
      <c r="R44" s="7"/>
      <c r="S44" s="7"/>
      <c r="T44" s="7"/>
      <c r="U44" s="5" t="n">
        <f>IF(T44&lt;&gt;0, J44 * Q52,)</f>
        <v>0.0</v>
      </c>
      <c r="V44" s="5" t="n">
        <f>U44*K44</f>
        <v>0.0</v>
      </c>
      <c r="W44" s="5" t="n">
        <f>X44*(ROUNDDOWN(T44,0) + ROUNDDOWN(T44 - ROUNDDOWN(T44,0),9))</f>
        <v>0.0</v>
      </c>
      <c r="X44" s="6" t="n">
        <f>K44</f>
        <v>11.0</v>
      </c>
      <c r="Y44" s="4" t="n">
        <v>2492151.0</v>
      </c>
    </row>
    <row r="45">
      <c r="A45" s="7"/>
      <c r="B45" s="4" t="s">
        <v>314</v>
      </c>
      <c r="C45" s="4" t="n">
        <v>28.0</v>
      </c>
      <c r="D45" s="4" t="s">
        <v>399</v>
      </c>
      <c r="E45" s="4" t="s">
        <v>400</v>
      </c>
      <c r="F45" s="4" t="s">
        <v>401</v>
      </c>
      <c r="G45" s="4"/>
      <c r="H45" s="4" t="s">
        <v>318</v>
      </c>
      <c r="I45" s="4" t="s">
        <v>21</v>
      </c>
      <c r="J45" s="5" t="n">
        <v>33358.27</v>
      </c>
      <c r="K45" s="6" t="n">
        <v>4.0</v>
      </c>
      <c r="L45" s="5" t="n">
        <v>133433.08</v>
      </c>
      <c r="M45" s="7" t="n">
        <f>IF(P45=1,0,1) + IF(ISBLANK(R45),1,0) + IF(ISBLANK(S45),1,0)</f>
        <v>3.0</v>
      </c>
      <c r="N45" s="7"/>
      <c r="O45" s="7"/>
      <c r="P45" s="7" t="n">
        <f>IF(OR(Q45="Российская Федерация",Q45="Армения",Q45="Белоруссия",Q45="Беларусь",Q45="Казахстан",Q45="Киргизия",Q45="Кыргызстан",Q45="ДНР",Q45="ЛНР"), 1, 0)</f>
        <v>0.0</v>
      </c>
      <c r="Q45" s="7" t="str">
        <f>IFERROR(IF(P45=1, "Российская Федерация", "Не заполнено"),"")</f>
        <v/>
      </c>
      <c r="R45" s="7"/>
      <c r="S45" s="7"/>
      <c r="T45" s="7"/>
      <c r="U45" s="5" t="n">
        <f>IF(T45&lt;&gt;0, J45 * Q52,)</f>
        <v>0.0</v>
      </c>
      <c r="V45" s="5" t="n">
        <f>U45*K45</f>
        <v>0.0</v>
      </c>
      <c r="W45" s="5" t="n">
        <f>X45*(ROUNDDOWN(T45,0) + ROUNDDOWN(T45 - ROUNDDOWN(T45,0),9))</f>
        <v>0.0</v>
      </c>
      <c r="X45" s="6" t="n">
        <f>K45</f>
        <v>4.0</v>
      </c>
      <c r="Y45" s="4" t="n">
        <v>2492161.0</v>
      </c>
    </row>
    <row r="46">
      <c r="A46" s="7"/>
      <c r="B46" s="4" t="s">
        <v>314</v>
      </c>
      <c r="C46" s="4" t="n">
        <v>29.0</v>
      </c>
      <c r="D46" s="4" t="s">
        <v>402</v>
      </c>
      <c r="E46" s="4" t="s">
        <v>403</v>
      </c>
      <c r="F46" s="4" t="s">
        <v>404</v>
      </c>
      <c r="G46" s="4"/>
      <c r="H46" s="4" t="s">
        <v>318</v>
      </c>
      <c r="I46" s="4" t="s">
        <v>21</v>
      </c>
      <c r="J46" s="5" t="n">
        <v>47640.13</v>
      </c>
      <c r="K46" s="6" t="n">
        <v>5.0</v>
      </c>
      <c r="L46" s="5" t="n">
        <v>238200.65</v>
      </c>
      <c r="M46" s="7" t="n">
        <f>IF(P46=1,0,1) + IF(ISBLANK(R46),1,0) + IF(ISBLANK(S46),1,0)</f>
        <v>3.0</v>
      </c>
      <c r="N46" s="7"/>
      <c r="O46" s="7"/>
      <c r="P46" s="7" t="n">
        <f>IF(OR(Q46="Российская Федерация",Q46="Армения",Q46="Белоруссия",Q46="Беларусь",Q46="Казахстан",Q46="Киргизия",Q46="Кыргызстан",Q46="ДНР",Q46="ЛНР"), 1, 0)</f>
        <v>0.0</v>
      </c>
      <c r="Q46" s="7" t="str">
        <f>IFERROR(IF(P46=1, "Российская Федерация", "Не заполнено"),"")</f>
        <v/>
      </c>
      <c r="R46" s="7"/>
      <c r="S46" s="7"/>
      <c r="T46" s="7"/>
      <c r="U46" s="5" t="n">
        <f>IF(T46&lt;&gt;0, J46 * Q52,)</f>
        <v>0.0</v>
      </c>
      <c r="V46" s="5" t="n">
        <f>U46*K46</f>
        <v>0.0</v>
      </c>
      <c r="W46" s="5" t="n">
        <f>X46*(ROUNDDOWN(T46,0) + ROUNDDOWN(T46 - ROUNDDOWN(T46,0),9))</f>
        <v>0.0</v>
      </c>
      <c r="X46" s="6" t="n">
        <f>K46</f>
        <v>5.0</v>
      </c>
      <c r="Y46" s="4" t="n">
        <v>2492163.0</v>
      </c>
    </row>
    <row r="47">
      <c r="A47" s="7"/>
      <c r="B47" s="4" t="s">
        <v>314</v>
      </c>
      <c r="C47" s="4" t="n">
        <v>30.0</v>
      </c>
      <c r="D47" s="4" t="s">
        <v>405</v>
      </c>
      <c r="E47" s="4" t="s">
        <v>406</v>
      </c>
      <c r="F47" s="4" t="s">
        <v>407</v>
      </c>
      <c r="G47" s="4"/>
      <c r="H47" s="4" t="s">
        <v>318</v>
      </c>
      <c r="I47" s="4" t="s">
        <v>21</v>
      </c>
      <c r="J47" s="5" t="n">
        <v>278.1</v>
      </c>
      <c r="K47" s="6" t="n">
        <v>1.0</v>
      </c>
      <c r="L47" s="5" t="n">
        <v>278.1</v>
      </c>
      <c r="M47" s="7" t="n">
        <f>IF(P47=1,0,1) + IF(ISBLANK(R47),1,0) + IF(ISBLANK(S47),1,0)</f>
        <v>3.0</v>
      </c>
      <c r="N47" s="7"/>
      <c r="O47" s="7"/>
      <c r="P47" s="7" t="n">
        <f>IF(OR(Q47="Российская Федерация",Q47="Армения",Q47="Белоруссия",Q47="Беларусь",Q47="Казахстан",Q47="Киргизия",Q47="Кыргызстан",Q47="ДНР",Q47="ЛНР"), 1, 0)</f>
        <v>0.0</v>
      </c>
      <c r="Q47" s="7" t="str">
        <f>IFERROR(IF(P47=1, "Российская Федерация", "Не заполнено"),"")</f>
        <v/>
      </c>
      <c r="R47" s="7"/>
      <c r="S47" s="7"/>
      <c r="T47" s="7"/>
      <c r="U47" s="5" t="n">
        <f>IF(T47&lt;&gt;0, J47 * Q52,)</f>
        <v>0.0</v>
      </c>
      <c r="V47" s="5" t="n">
        <f>U47*K47</f>
        <v>0.0</v>
      </c>
      <c r="W47" s="5" t="n">
        <f>X47*(ROUNDDOWN(T47,0) + ROUNDDOWN(T47 - ROUNDDOWN(T47,0),9))</f>
        <v>0.0</v>
      </c>
      <c r="X47" s="6" t="n">
        <f>K47</f>
        <v>1.0</v>
      </c>
      <c r="Y47" s="4" t="n">
        <v>2492168.0</v>
      </c>
    </row>
    <row r="48">
      <c r="A48" s="7"/>
      <c r="B48" s="4" t="s">
        <v>314</v>
      </c>
      <c r="C48" s="4" t="n">
        <v>31.0</v>
      </c>
      <c r="D48" s="4" t="s">
        <v>408</v>
      </c>
      <c r="E48" s="4" t="s">
        <v>409</v>
      </c>
      <c r="F48" s="4" t="s">
        <v>410</v>
      </c>
      <c r="G48" s="4"/>
      <c r="H48" s="4" t="s">
        <v>318</v>
      </c>
      <c r="I48" s="4" t="s">
        <v>21</v>
      </c>
      <c r="J48" s="5" t="n">
        <v>172.33</v>
      </c>
      <c r="K48" s="6" t="n">
        <v>1.0</v>
      </c>
      <c r="L48" s="5" t="n">
        <v>172.33</v>
      </c>
      <c r="M48" s="7" t="n">
        <f>IF(P48=1,0,1) + IF(ISBLANK(R48),1,0) + IF(ISBLANK(S48),1,0)</f>
        <v>3.0</v>
      </c>
      <c r="N48" s="7"/>
      <c r="O48" s="7"/>
      <c r="P48" s="7" t="n">
        <f>IF(OR(Q48="Российская Федерация",Q48="Армения",Q48="Белоруссия",Q48="Беларусь",Q48="Казахстан",Q48="Киргизия",Q48="Кыргызстан",Q48="ДНР",Q48="ЛНР"), 1, 0)</f>
        <v>0.0</v>
      </c>
      <c r="Q48" s="7" t="str">
        <f>IFERROR(IF(P48=1, "Российская Федерация", "Не заполнено"),"")</f>
        <v/>
      </c>
      <c r="R48" s="7"/>
      <c r="S48" s="7"/>
      <c r="T48" s="7"/>
      <c r="U48" s="5" t="n">
        <f>IF(T48&lt;&gt;0, J48 * Q52,)</f>
        <v>0.0</v>
      </c>
      <c r="V48" s="5" t="n">
        <f>U48*K48</f>
        <v>0.0</v>
      </c>
      <c r="W48" s="5" t="n">
        <f>X48*(ROUNDDOWN(T48,0) + ROUNDDOWN(T48 - ROUNDDOWN(T48,0),9))</f>
        <v>0.0</v>
      </c>
      <c r="X48" s="6" t="n">
        <f>K48</f>
        <v>1.0</v>
      </c>
      <c r="Y48" s="4" t="n">
        <v>2492154.0</v>
      </c>
    </row>
    <row r="49">
      <c r="A49" s="7"/>
      <c r="B49" s="4" t="s">
        <v>314</v>
      </c>
      <c r="C49" s="4" t="n">
        <v>32.0</v>
      </c>
      <c r="D49" s="4" t="s">
        <v>411</v>
      </c>
      <c r="E49" s="4" t="s">
        <v>412</v>
      </c>
      <c r="F49" s="4" t="s">
        <v>413</v>
      </c>
      <c r="G49" s="4"/>
      <c r="H49" s="4" t="s">
        <v>318</v>
      </c>
      <c r="I49" s="4" t="s">
        <v>21</v>
      </c>
      <c r="J49" s="5" t="n">
        <v>356.35</v>
      </c>
      <c r="K49" s="6" t="n">
        <v>1.0</v>
      </c>
      <c r="L49" s="5" t="n">
        <v>356.35</v>
      </c>
      <c r="M49" s="7" t="n">
        <f>IF(P49=1,0,1) + IF(ISBLANK(R49),1,0) + IF(ISBLANK(S49),1,0)</f>
        <v>3.0</v>
      </c>
      <c r="N49" s="7"/>
      <c r="O49" s="7"/>
      <c r="P49" s="7" t="n">
        <f>IF(OR(Q49="Российская Федерация",Q49="Армения",Q49="Белоруссия",Q49="Беларусь",Q49="Казахстан",Q49="Киргизия",Q49="Кыргызстан",Q49="ДНР",Q49="ЛНР"), 1, 0)</f>
        <v>0.0</v>
      </c>
      <c r="Q49" s="7" t="str">
        <f>IFERROR(IF(P49=1, "Российская Федерация", "Не заполнено"),"")</f>
        <v/>
      </c>
      <c r="R49" s="7"/>
      <c r="S49" s="7"/>
      <c r="T49" s="7"/>
      <c r="U49" s="5" t="n">
        <f>IF(T49&lt;&gt;0, J49 * Q52,)</f>
        <v>0.0</v>
      </c>
      <c r="V49" s="5" t="n">
        <f>U49*K49</f>
        <v>0.0</v>
      </c>
      <c r="W49" s="5" t="n">
        <f>X49*(ROUNDDOWN(T49,0) + ROUNDDOWN(T49 - ROUNDDOWN(T49,0),9))</f>
        <v>0.0</v>
      </c>
      <c r="X49" s="6" t="n">
        <f>K49</f>
        <v>1.0</v>
      </c>
      <c r="Y49" s="4" t="n">
        <v>2492171.0</v>
      </c>
    </row>
    <row r="50" ht="12.75" customHeight="true">
      <c r="K50" s="68"/>
      <c r="L50" s="68"/>
    </row>
    <row r="51" ht="15.0" customHeight="true">
      <c r="K51" t="s" s="69">
        <v>414</v>
      </c>
      <c r="L51" s="69"/>
      <c r="M51" t="s" s="69">
        <v>415</v>
      </c>
      <c r="N51" s="69"/>
      <c r="O51" s="69"/>
      <c r="P51" s="69"/>
      <c r="Q51" s="69"/>
      <c r="R51" s="70"/>
      <c r="S51" s="70"/>
      <c r="W51" t="s" s="71">
        <v>416</v>
      </c>
      <c r="X51" s="72"/>
    </row>
    <row r="52" ht="15.0" customHeight="true">
      <c r="L52" s="73" t="n">
        <f>SUM(L18:L49)</f>
        <v>1391081.7000000002</v>
      </c>
      <c r="Q52" s="73" t="n">
        <f>W52/L52</f>
        <v>0.0</v>
      </c>
      <c r="W52" s="73" t="n">
        <f>SUM(W18:W49)</f>
        <v>0.0</v>
      </c>
    </row>
    <row r="53" ht="12.75" customHeight="true">
      <c r="R53" t="s" s="68">
        <v>417</v>
      </c>
      <c r="S53" t="s" s="68">
        <v>418</v>
      </c>
      <c r="T53" s="68"/>
    </row>
    <row r="54" ht="12.75" customHeight="true">
      <c r="D54" t="s" s="74">
        <v>419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6"/>
      <c r="R54" s="77" t="n">
        <f>SUM(V18:V49)</f>
        <v>0.0</v>
      </c>
      <c r="S54" t="n" s="77">
        <v>100.0</v>
      </c>
      <c r="T54" t="s" s="78">
        <v>420</v>
      </c>
    </row>
    <row r="55" ht="15.0" customHeight="true">
      <c r="D55" t="s" s="74">
        <v>421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6"/>
      <c r="R55" s="73" t="n">
        <f>SUMIF(P18:P49,1, V18:V49)</f>
        <v>0.0</v>
      </c>
      <c r="S55" s="73" t="n">
        <f>IF(R54&lt;&gt;0, R55/R54*100,)</f>
        <v>0.0</v>
      </c>
      <c r="T55" s="79" t="str">
        <f>IF(S55&lt;=50," ","РФ/ДНР/ЛНР/ЕАЭС")</f>
        <v> </v>
      </c>
    </row>
    <row r="56" ht="15.0" customHeight="true">
      <c r="D56" t="s" s="74">
        <v>422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6"/>
      <c r="R56" s="73" t="n">
        <f>IF(R54&lt;&gt;0,R54-R55,)</f>
        <v>0.0</v>
      </c>
      <c r="S56" s="73" t="n">
        <f>IF(R54&lt;&gt;0, R56/R54*100,)</f>
        <v>0.0</v>
      </c>
      <c r="T56" s="79" t="str">
        <f>IF(S56&gt;50,"Импорт", " ")</f>
        <v> </v>
      </c>
    </row>
    <row r="57" ht="15.0" customHeight="true">
      <c r="D57" t="s" s="74">
        <v>423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6"/>
      <c r="R57" s="73" t="n">
        <f>SUMIF(M18:M49, 0, V18:V49)</f>
        <v>0.0</v>
      </c>
      <c r="S57" s="73" t="n">
        <f>IF(R54&lt;&gt;0, R57/R54*100,)</f>
        <v>0.0</v>
      </c>
      <c r="T57" s="79" t="str">
        <f>IF(S57&lt;=50," ","РЭП (ПО)")</f>
        <v> </v>
      </c>
    </row>
    <row r="58" ht="15.0" customHeight="true">
      <c r="A58" s="7"/>
    </row>
    <row r="59" ht="15.75" customHeight="true">
      <c r="B59" t="s" s="80">
        <v>424</v>
      </c>
    </row>
    <row r="60" ht="19.5" customHeight="true">
      <c r="B60" t="s" s="81">
        <v>425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</row>
    <row r="61" ht="20.25" customHeight="true">
      <c r="B61" t="s" s="82">
        <v>426</v>
      </c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</row>
    <row r="62" ht="39.75" customHeight="true">
      <c r="B62" t="s" s="84">
        <v>427</v>
      </c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</row>
    <row r="63" ht="19.5" customHeight="true">
      <c r="B63" t="s" s="82">
        <v>428</v>
      </c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</row>
    <row r="64" ht="18.0" customHeight="true">
      <c r="B64" t="s" s="82">
        <v>429</v>
      </c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</row>
    <row r="65" ht="22.5" customHeight="true">
      <c r="B65" t="s" s="82">
        <v>430</v>
      </c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</row>
    <row r="66" ht="19.5" customHeight="true">
      <c r="B66" t="s" s="82">
        <v>431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</row>
    <row r="67" ht="22.5" customHeight="true">
      <c r="B67" t="s" s="82">
        <v>432</v>
      </c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</row>
    <row r="68" ht="34.5" customHeight="true">
      <c r="B68" t="s" s="82">
        <v>433</v>
      </c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</row>
    <row r="69" ht="36.0" customHeight="true">
      <c r="B69" t="s" s="82">
        <v>434</v>
      </c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</row>
    <row r="70" ht="32.25" customHeight="true">
      <c r="B70" t="s" s="86">
        <v>435</v>
      </c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</row>
    <row r="71" ht="33.75" customHeight="true">
      <c r="B71" t="s" s="82">
        <v>436</v>
      </c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</row>
    <row r="72" ht="33.75" customHeight="true">
      <c r="B72" t="s" s="82">
        <v>437</v>
      </c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</row>
    <row r="73" ht="124.5" customHeight="true">
      <c r="B73" t="s" s="82">
        <v>438</v>
      </c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</row>
    <row r="74" ht="33.75" customHeight="true">
      <c r="B74" t="s" s="82">
        <v>439</v>
      </c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</row>
    <row r="75" ht="24.75" customHeight="true">
      <c r="A75" s="7"/>
    </row>
  </sheetData>
  <sheetProtection autoFilter="false" sort="false" password="CDB0" sheet="true" scenarios="true" objects="true"/>
  <autoFilter ref="B17:S49"/>
  <mergeCells>
    <mergeCell ref="K51:L51"/>
    <mergeCell ref="M51:Q51"/>
    <mergeCell ref="I14:I16"/>
    <mergeCell ref="J14:J16"/>
    <mergeCell ref="K14:K16"/>
    <mergeCell ref="L14:L16"/>
    <mergeCell ref="D57:Q57"/>
    <mergeCell ref="B73:W73"/>
    <mergeCell ref="B69:W69"/>
    <mergeCell ref="B70:W70"/>
    <mergeCell ref="B71:W71"/>
    <mergeCell ref="B72:W72"/>
    <mergeCell ref="BS15:BT15"/>
    <mergeCell ref="B74:W74"/>
    <mergeCell ref="B68:W68"/>
    <mergeCell ref="D54:Q54"/>
    <mergeCell ref="D55:Q55"/>
    <mergeCell ref="D56:Q56"/>
    <mergeCell ref="B60:W60"/>
    <mergeCell ref="B61:W61"/>
    <mergeCell ref="B62:W62"/>
    <mergeCell ref="B63:W63"/>
    <mergeCell ref="B64:W64"/>
    <mergeCell ref="B65:W65"/>
    <mergeCell ref="B66:W66"/>
    <mergeCell ref="B67:W67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96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Реестр из списка" showInputMessage="true" showDropDown="false" showErrorMessage="true">
      <formula1>rep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Реестр из списка" showInputMessage="true" showDropDown="false" showErrorMessage="true">
      <formula1>rep</formula1>
    </dataValidation>
    <dataValidation type="list" sqref="N26" allowBlank="true" errorStyle="stop" promptTitle="" prompt="" showInputMessage="true" showDropDown="false" showErrorMessage="true">
      <formula1>yes_no</formula1>
    </dataValidation>
    <dataValidation type="list" sqref="Q2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6" allowBlank="true" errorStyle="stop" promptTitle="" prompt="Выберите Реестр из списка" showInputMessage="true" showDropDown="false" showErrorMessage="true">
      <formula1>rep</formula1>
    </dataValidation>
    <dataValidation type="list" sqref="N27" allowBlank="true" errorStyle="stop" promptTitle="" prompt="" showInputMessage="true" showDropDown="false" showErrorMessage="true">
      <formula1>yes_no</formula1>
    </dataValidation>
    <dataValidation type="list" sqref="Q2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7" allowBlank="true" errorStyle="stop" promptTitle="" prompt="Выберите Реестр из списка" showInputMessage="true" showDropDown="false" showErrorMessage="true">
      <formula1>rep</formula1>
    </dataValidation>
    <dataValidation type="list" sqref="N28" allowBlank="true" errorStyle="stop" promptTitle="" prompt="" showInputMessage="true" showDropDown="false" showErrorMessage="true">
      <formula1>yes_no</formula1>
    </dataValidation>
    <dataValidation type="list" sqref="Q2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8" allowBlank="true" errorStyle="stop" promptTitle="" prompt="Выберите Реестр из списка" showInputMessage="true" showDropDown="false" showErrorMessage="true">
      <formula1>rep</formula1>
    </dataValidation>
    <dataValidation type="list" sqref="N29" allowBlank="true" errorStyle="stop" promptTitle="" prompt="" showInputMessage="true" showDropDown="false" showErrorMessage="true">
      <formula1>yes_no</formula1>
    </dataValidation>
    <dataValidation type="list" sqref="Q2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9" allowBlank="true" errorStyle="stop" promptTitle="" prompt="Выберите Реестр из списка" showInputMessage="true" showDropDown="false" showErrorMessage="true">
      <formula1>rep</formula1>
    </dataValidation>
    <dataValidation type="list" sqref="N30" allowBlank="true" errorStyle="stop" promptTitle="" prompt="" showInputMessage="true" showDropDown="false" showErrorMessage="true">
      <formula1>yes_no</formula1>
    </dataValidation>
    <dataValidation type="list" sqref="Q3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0" allowBlank="true" errorStyle="stop" promptTitle="" prompt="Выберите Реестр из списка" showInputMessage="true" showDropDown="false" showErrorMessage="true">
      <formula1>rep</formula1>
    </dataValidation>
    <dataValidation type="list" sqref="N31" allowBlank="true" errorStyle="stop" promptTitle="" prompt="" showInputMessage="true" showDropDown="false" showErrorMessage="true">
      <formula1>yes_no</formula1>
    </dataValidation>
    <dataValidation type="list" sqref="Q3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1" allowBlank="true" errorStyle="stop" promptTitle="" prompt="Выберите Реестр из списка" showInputMessage="true" showDropDown="false" showErrorMessage="true">
      <formula1>rep</formula1>
    </dataValidation>
    <dataValidation type="list" sqref="N32" allowBlank="true" errorStyle="stop" promptTitle="" prompt="" showInputMessage="true" showDropDown="false" showErrorMessage="true">
      <formula1>yes_no</formula1>
    </dataValidation>
    <dataValidation type="list" sqref="Q3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2" allowBlank="true" errorStyle="stop" promptTitle="" prompt="Выберите Реестр из списка" showInputMessage="true" showDropDown="false" showErrorMessage="true">
      <formula1>rep</formula1>
    </dataValidation>
    <dataValidation type="list" sqref="N33" allowBlank="true" errorStyle="stop" promptTitle="" prompt="" showInputMessage="true" showDropDown="false" showErrorMessage="true">
      <formula1>yes_no</formula1>
    </dataValidation>
    <dataValidation type="list" sqref="Q3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3" allowBlank="true" errorStyle="stop" promptTitle="" prompt="Выберите Реестр из списка" showInputMessage="true" showDropDown="false" showErrorMessage="true">
      <formula1>rep</formula1>
    </dataValidation>
    <dataValidation type="list" sqref="N34" allowBlank="true" errorStyle="stop" promptTitle="" prompt="" showInputMessage="true" showDropDown="false" showErrorMessage="true">
      <formula1>yes_no</formula1>
    </dataValidation>
    <dataValidation type="list" sqref="Q3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4" allowBlank="true" errorStyle="stop" promptTitle="" prompt="Выберите Реестр из списка" showInputMessage="true" showDropDown="false" showErrorMessage="true">
      <formula1>rep</formula1>
    </dataValidation>
    <dataValidation type="list" sqref="N35" allowBlank="true" errorStyle="stop" promptTitle="" prompt="" showInputMessage="true" showDropDown="false" showErrorMessage="true">
      <formula1>yes_no</formula1>
    </dataValidation>
    <dataValidation type="list" sqref="Q3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5" allowBlank="true" errorStyle="stop" promptTitle="" prompt="Выберите Реестр из списка" showInputMessage="true" showDropDown="false" showErrorMessage="true">
      <formula1>rep</formula1>
    </dataValidation>
    <dataValidation type="list" sqref="N36" allowBlank="true" errorStyle="stop" promptTitle="" prompt="" showInputMessage="true" showDropDown="false" showErrorMessage="true">
      <formula1>yes_no</formula1>
    </dataValidation>
    <dataValidation type="list" sqref="Q3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6" allowBlank="true" errorStyle="stop" promptTitle="" prompt="Выберите Реестр из списка" showInputMessage="true" showDropDown="false" showErrorMessage="true">
      <formula1>rep</formula1>
    </dataValidation>
    <dataValidation type="list" sqref="N37" allowBlank="true" errorStyle="stop" promptTitle="" prompt="" showInputMessage="true" showDropDown="false" showErrorMessage="true">
      <formula1>yes_no</formula1>
    </dataValidation>
    <dataValidation type="list" sqref="Q3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7" allowBlank="true" errorStyle="stop" promptTitle="" prompt="Выберите Реестр из списка" showInputMessage="true" showDropDown="false" showErrorMessage="true">
      <formula1>rep</formula1>
    </dataValidation>
    <dataValidation type="list" sqref="N38" allowBlank="true" errorStyle="stop" promptTitle="" prompt="" showInputMessage="true" showDropDown="false" showErrorMessage="true">
      <formula1>yes_no</formula1>
    </dataValidation>
    <dataValidation type="list" sqref="Q3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8" allowBlank="true" errorStyle="stop" promptTitle="" prompt="Выберите Реестр из списка" showInputMessage="true" showDropDown="false" showErrorMessage="true">
      <formula1>rep</formula1>
    </dataValidation>
    <dataValidation type="list" sqref="N39" allowBlank="true" errorStyle="stop" promptTitle="" prompt="" showInputMessage="true" showDropDown="false" showErrorMessage="true">
      <formula1>yes_no</formula1>
    </dataValidation>
    <dataValidation type="list" sqref="Q3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39" allowBlank="true" errorStyle="stop" promptTitle="" prompt="Выберите Реестр из списка" showInputMessage="true" showDropDown="false" showErrorMessage="true">
      <formula1>rep</formula1>
    </dataValidation>
    <dataValidation type="list" sqref="N40" allowBlank="true" errorStyle="stop" promptTitle="" prompt="" showInputMessage="true" showDropDown="false" showErrorMessage="true">
      <formula1>yes_no</formula1>
    </dataValidation>
    <dataValidation type="list" sqref="Q4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0" allowBlank="true" errorStyle="stop" promptTitle="" prompt="Выберите Реестр из списка" showInputMessage="true" showDropDown="false" showErrorMessage="true">
      <formula1>rep</formula1>
    </dataValidation>
    <dataValidation type="list" sqref="N41" allowBlank="true" errorStyle="stop" promptTitle="" prompt="" showInputMessage="true" showDropDown="false" showErrorMessage="true">
      <formula1>yes_no</formula1>
    </dataValidation>
    <dataValidation type="list" sqref="Q4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1" allowBlank="true" errorStyle="stop" promptTitle="" prompt="Выберите Реестр из списка" showInputMessage="true" showDropDown="false" showErrorMessage="true">
      <formula1>rep</formula1>
    </dataValidation>
    <dataValidation type="list" sqref="N42" allowBlank="true" errorStyle="stop" promptTitle="" prompt="" showInputMessage="true" showDropDown="false" showErrorMessage="true">
      <formula1>yes_no</formula1>
    </dataValidation>
    <dataValidation type="list" sqref="Q4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2" allowBlank="true" errorStyle="stop" promptTitle="" prompt="Выберите Реестр из списка" showInputMessage="true" showDropDown="false" showErrorMessage="true">
      <formula1>rep</formula1>
    </dataValidation>
    <dataValidation type="list" sqref="N43" allowBlank="true" errorStyle="stop" promptTitle="" prompt="" showInputMessage="true" showDropDown="false" showErrorMessage="true">
      <formula1>yes_no</formula1>
    </dataValidation>
    <dataValidation type="list" sqref="Q4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3" allowBlank="true" errorStyle="stop" promptTitle="" prompt="Выберите Реестр из списка" showInputMessage="true" showDropDown="false" showErrorMessage="true">
      <formula1>rep</formula1>
    </dataValidation>
    <dataValidation type="list" sqref="N44" allowBlank="true" errorStyle="stop" promptTitle="" prompt="" showInputMessage="true" showDropDown="false" showErrorMessage="true">
      <formula1>yes_no</formula1>
    </dataValidation>
    <dataValidation type="list" sqref="Q4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4" allowBlank="true" errorStyle="stop" promptTitle="" prompt="Выберите Реестр из списка" showInputMessage="true" showDropDown="false" showErrorMessage="true">
      <formula1>rep</formula1>
    </dataValidation>
    <dataValidation type="list" sqref="N45" allowBlank="true" errorStyle="stop" promptTitle="" prompt="" showInputMessage="true" showDropDown="false" showErrorMessage="true">
      <formula1>yes_no</formula1>
    </dataValidation>
    <dataValidation type="list" sqref="Q4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5" allowBlank="true" errorStyle="stop" promptTitle="" prompt="Выберите Реестр из списка" showInputMessage="true" showDropDown="false" showErrorMessage="true">
      <formula1>rep</formula1>
    </dataValidation>
    <dataValidation type="list" sqref="N46" allowBlank="true" errorStyle="stop" promptTitle="" prompt="" showInputMessage="true" showDropDown="false" showErrorMessage="true">
      <formula1>yes_no</formula1>
    </dataValidation>
    <dataValidation type="list" sqref="Q4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6" allowBlank="true" errorStyle="stop" promptTitle="" prompt="Выберите Реестр из списка" showInputMessage="true" showDropDown="false" showErrorMessage="true">
      <formula1>rep</formula1>
    </dataValidation>
    <dataValidation type="list" sqref="N47" allowBlank="true" errorStyle="stop" promptTitle="" prompt="" showInputMessage="true" showDropDown="false" showErrorMessage="true">
      <formula1>yes_no</formula1>
    </dataValidation>
    <dataValidation type="list" sqref="Q4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7" allowBlank="true" errorStyle="stop" promptTitle="" prompt="Выберите Реестр из списка" showInputMessage="true" showDropDown="false" showErrorMessage="true">
      <formula1>rep</formula1>
    </dataValidation>
    <dataValidation type="list" sqref="N48" allowBlank="true" errorStyle="stop" promptTitle="" prompt="" showInputMessage="true" showDropDown="false" showErrorMessage="true">
      <formula1>yes_no</formula1>
    </dataValidation>
    <dataValidation type="list" sqref="Q4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8" allowBlank="true" errorStyle="stop" promptTitle="" prompt="Выберите Реестр из списка" showInputMessage="true" showDropDown="false" showErrorMessage="true">
      <formula1>rep</formula1>
    </dataValidation>
    <dataValidation type="list" sqref="N49" allowBlank="true" errorStyle="stop" promptTitle="" prompt="" showInputMessage="true" showDropDown="false" showErrorMessage="true">
      <formula1>yes_no</formula1>
    </dataValidation>
    <dataValidation type="list" sqref="Q4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49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2025-11-14T09:19:27Z</dcterms:created>
  <dc:creator>Apache POI</dc:creator>
</cp:coreProperties>
</file>