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Шаблон!$B$17:$S$23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<sst xmlns="http://schemas.openxmlformats.org/spreadsheetml/2006/main" count="610" uniqueCount="354">
  <si>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</si>
  <si>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</si>
  <si>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</si>
  <si>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</si>
  <si>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</si>
  <si>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</si>
  <si>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</si>
  <si>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</si>
  <si>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</si>
  <si>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</si>
  <si>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</si>
  <si>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</si>
  <si>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</si>
  <si>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</si>
  <si>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</si>
  <si>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</si>
  <si>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</si>
  <si>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</si>
  <si>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</si>
  <si>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</si>
  <si>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</si>
  <si>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</si>
  <si>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</si>
  <si>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</si>
  <si>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</si>
  <si>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</si>
  <si>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</si>
  <si>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</si>
  <si>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</si>
  <si>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</si>
  <si>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</si>
  <si>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</si>
  <si>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</si>
  <si>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</si>
  <si>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</si>
  <si>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</si>
  <si>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</si>
  <si>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</si>
  <si>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</si>
  <si>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</si>
  <si>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</si>
  <si>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</si>
  <si>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</si>
  <si>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</si>
  <si>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</si>
  <si>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</si>
  <si>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</si>
  <si>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</si>
  <si>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</si>
  <si>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</si>
  <si>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</si>
  <si>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</si>
  <si>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</si>
  <si>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</si>
  <si>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</si>
  <si>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</si>
  <si>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</si>
  <si>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</si>
  <si>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</si>
  <si>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</si>
  <si>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</si>
  <si>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</si>
  <si>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</si>
  <si>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</si>
  <si>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</si>
  <si>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</si>
  <si>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</si>
  <si>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</si>
  <si>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</si>
  <si>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</si>
  <si>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</si>
  <si>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</si>
  <si>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</si>
  <si>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</si>
  <si>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</si>
  <si>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</si>
  <si>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</si>
  <si>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</si>
  <si>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</si>
  <si>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</si>
  <si>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</si>
  <si>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</si>
  <si>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</si>
  <si>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</si>
  <si>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</si>
  <si>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</si>
  <si>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</si>
  <si>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</si>
  <si>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</si>
  <si>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</si>
  <si>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</si>
  <si>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</si>
  <si>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</si>
  <si>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</si>
  <si>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</si>
  <si>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</si>
  <si>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</si>
  <si>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</si>
  <si>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</si>
  <si>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</si>
  <si>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</si>
  <si>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</si>
  <si>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</si>
  <si>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</si>
  <si>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</si>
  <si>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</si>
  <si>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</si>
  <si>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</si>
  <si>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</si>
  <si>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</si>
  <si>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</si>
  <si>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</si>
  <si>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</si>
  <si>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</si>
  <si>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</si>
  <si>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</si>
  <si>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</si>
  <si>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</si>
  <si>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</si>
  <si>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</si>
  <si>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</si>
  <si>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</si>
  <si>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</si>
  <si>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</si>
  <si>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</si>
  <si>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</si>
  <si>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</si>
  <si>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</si>
  <si>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</si>
  <si>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</si>
  <si>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</si>
  <si>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</si>
  <si>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</si>
  <si>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</si>
  <si>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</si>
  <si>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</si>
  <si>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</si>
  <si>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</si>
  <si>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</si>
  <si>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</si>
  <si>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</si>
  <si>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</si>
  <si>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</si>
  <si>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</si>
  <si>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</si>
  <si>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</si>
  <si>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</si>
  <si>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</si>
  <si>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</si>
  <si>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</si>
  <si>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</si>
  <si>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</si>
  <si>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</si>
  <si>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</si>
  <si>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</si>
  <si>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</si>
  <si>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</si>
  <si>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</si>
  <si>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</si>
  <si>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</si>
  <si>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</si>
  <si>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</si>
  <si>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</si>
  <si>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</si>
  <si>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</si>
  <si>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</si>
  <si>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</si>
  <si>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</si>
  <si>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</si>
  <si>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</si>
  <si>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</si>
  <si>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</si>
  <si>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</si>
  <si>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</si>
  <si>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</si>
  <si>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</si>
  <si>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</si>
  <si>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</si>
  <si>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</si>
  <si>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</si>
  <si>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</si>
  <si>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</si>
  <si>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</si>
  <si>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</si>
  <si>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</si>
  <si>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</si>
  <si>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</si>
  <si>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</si>
  <si>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</si>
  <si>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</si>
  <si>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</si>
  <si>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</si>
  <si>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</si>
  <si>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</si>
  <si>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</si>
  <si>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</si>
  <si>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</si>
  <si>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</si>
  <si>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</si>
  <si>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</si>
  <si>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</si>
  <si>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</si>
  <si>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</si>
  <si>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</si>
  <si>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</si>
  <si>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</si>
  <si>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</si>
  <si>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</si>
  <si>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</si>
  <si>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</si>
  <si>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</si>
  <si>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</si>
  <si>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</si>
  <si>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</si>
  <si>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</si>
  <si>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</si>
  <si>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</si>
  <si>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</si>
  <si>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</si>
  <si>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</si>
  <si>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</si>
  <si>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</si>
  <si>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</si>
  <si>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</si>
  <si>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</si>
  <si>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</si>
  <si>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</si>
  <si>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</si>
  <si>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</si>
  <si>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</si>
  <si>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</si>
  <si>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</si>
  <si>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</si>
  <si>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</si>
  <si>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</si>
  <si>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</si>
  <si>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</si>
  <si>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</si>
  <si>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</si>
  <si>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</si>
  <si>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</si>
  <si>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</si>
  <si>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</si>
  <si>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</si>
  <si>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</si>
  <si>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</si>
  <si>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</si>
  <si>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</si>
  <si>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</si>
  <si>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</si>
  <si>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</si>
  <si>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</si>
  <si>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</si>
  <si>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</si>
  <si>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</si>
  <si>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</si>
  <si>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</si>
  <si>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</si>
  <si>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</si>
  <si>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</si>
  <si>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</si>
  <si>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</si>
  <si>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</si>
  <si>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</si>
  <si>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</si>
  <si>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</si>
  <si>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</si>
  <si>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</si>
  <si>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</si>
  <si>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</si>
  <si>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</si>
  <si>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</si>
  <si>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</si>
  <si>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</si>
  <si>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</si>
  <si>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</si>
  <si>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</si>
  <si>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</si>
  <si>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</si>
  <si>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</si>
  <si>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</si>
  <si>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</si>
  <si>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</si>
  <si>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</si>
  <si>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</si>
  <si>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</si>
  <si>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</si>
  <si>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</si>
  <si>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</si>
  <si>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</si>
  <si>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</si>
  <si>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</si>
  <si>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</si>
  <si>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</si>
  <si>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</si>
  <si>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</si>
  <si>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</si>
  <si>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</si>
  <si>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</si>
  <si>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</si>
  <si>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</si>
  <si>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</si>
  <si>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</si>
  <si>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</si>
  <si>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</si>
  <si>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</si>
  <si>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</si>
  <si>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</si>
  <si>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</si>
  <si>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</si>
  <si>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</si>
  <si>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</si>
  <si>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</si>
  <si>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</si>
  <si>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</si>
  <si>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модуля Встроенный терминал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РО-ВТ-0025</t>
  </si>
  <si>
    <t>Лицензия САТУРН РО-ВТ-0025</t>
  </si>
  <si>
    <t>Штука</t>
  </si>
  <si>
    <t>Лицензия (право) на использование модуля Персональная статистика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РО-РС-0025</t>
  </si>
  <si>
    <t>Лицензия САТУРН РО-РС-0025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</si>
  <si>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2, на 1 устройство, диапазон заказа от 25 сертификатов, на 12мес (1год), САТУРН РО-СТР-Т2-0025-1</t>
  </si>
  <si>
    <t>Сертификат САТУРН РО-СТР-Т2-0025-1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</si>
  <si>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4, на 1 устройство, диапазон заказа от 25 сертификатов, на 12мес (1год), САТУРН РО-СТР-Т4-0025-1</t>
  </si>
  <si>
    <t>Сертификат САТУРН РО-СТР-Т4-0025-1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</si>
  <si>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на 1 единоразовый (однократный) дополнительный комплект услуг по установке, настройке и обучению администрированию системы управления офисной печатью, на 6мес, САТУРН РО-УС-2</t>
  </si>
  <si>
    <t>Сертификат САТУРН РО-УС-2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</si>
  <si>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Экспертный, на 1 период (пакет) оказания поддержки, на 10ч, САТУРН С1-ЕТР-10</t>
  </si>
  <si>
    <t>Сертификат САТУРН С1-ЕТР-10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</si>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</sst>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9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498153.0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61344.0</v>
      </c>
      <c r="K18" s="5" t="n">
        <v>4.0</v>
      </c>
      <c r="L18" s="4" t="n">
        <v>245376.0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Q26,)</f>
        <v>0.0</v>
      </c>
      <c r="V18" s="4" t="n">
        <f>U18*K18</f>
        <v>0.0</v>
      </c>
      <c r="W18" s="4" t="n">
        <f>X18*ROUNDDOWN(T18,6)</f>
        <v>0.0</v>
      </c>
      <c r="X18" s="5" t="n">
        <f>K18</f>
        <v>4.0</v>
      </c>
      <c r="Y18" s="3" t="n">
        <v>1981598.0</v>
      </c>
    </row>
    <row r="19">
      <c r="A19" s="6"/>
      <c r="B19" s="3" t="s">
        <v>314</v>
      </c>
      <c r="C19" s="3" t="n">
        <v>2.0</v>
      </c>
      <c r="D19" s="3" t="n">
        <v>498154.0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7358.33</v>
      </c>
      <c r="K19" s="5" t="n">
        <v>40.0</v>
      </c>
      <c r="L19" s="4" t="n">
        <v>294333.2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Q26,)</f>
        <v>0.0</v>
      </c>
      <c r="V19" s="4" t="n">
        <f>U19*K19</f>
        <v>0.0</v>
      </c>
      <c r="W19" s="4" t="n">
        <f>X19*ROUNDDOWN(T19,6)</f>
        <v>0.0</v>
      </c>
      <c r="X19" s="5" t="n">
        <f>K19</f>
        <v>40.0</v>
      </c>
      <c r="Y19" s="3" t="n">
        <v>1981594.0</v>
      </c>
    </row>
    <row r="20">
      <c r="A20" s="6"/>
      <c r="B20" s="3" t="s">
        <v>314</v>
      </c>
      <c r="C20" s="3" t="n">
        <v>3.0</v>
      </c>
      <c r="D20" s="3" t="n">
        <v>498149.0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389.72</v>
      </c>
      <c r="K20" s="5" t="n">
        <v>60.0</v>
      </c>
      <c r="L20" s="4" t="n">
        <v>23383.2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Q26,)</f>
        <v>0.0</v>
      </c>
      <c r="V20" s="4" t="n">
        <f>U20*K20</f>
        <v>0.0</v>
      </c>
      <c r="W20" s="4" t="n">
        <f>X20*ROUNDDOWN(T20,6)</f>
        <v>0.0</v>
      </c>
      <c r="X20" s="5" t="n">
        <f>K20</f>
        <v>60.0</v>
      </c>
      <c r="Y20" s="3" t="n">
        <v>1981596.0</v>
      </c>
    </row>
    <row r="21">
      <c r="A21" s="6"/>
      <c r="B21" s="3" t="s">
        <v>314</v>
      </c>
      <c r="C21" s="3" t="n">
        <v>4.0</v>
      </c>
      <c r="D21" s="3" t="n">
        <v>498150.0</v>
      </c>
      <c r="E21" s="3" t="s">
        <v>322</v>
      </c>
      <c r="F21" s="3" t="s">
        <v>323</v>
      </c>
      <c r="G21" s="3"/>
      <c r="H21" s="3" t="s">
        <v>317</v>
      </c>
      <c r="I21" s="3" t="s">
        <v>0</v>
      </c>
      <c r="J21" s="4" t="n">
        <v>3198.06</v>
      </c>
      <c r="K21" s="5" t="n">
        <v>12.0</v>
      </c>
      <c r="L21" s="4" t="n">
        <v>38376.72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Q26,)</f>
        <v>0.0</v>
      </c>
      <c r="V21" s="4" t="n">
        <f>U21*K21</f>
        <v>0.0</v>
      </c>
      <c r="W21" s="4" t="n">
        <f>X21*ROUNDDOWN(T21,6)</f>
        <v>0.0</v>
      </c>
      <c r="X21" s="5" t="n">
        <f>K21</f>
        <v>12.0</v>
      </c>
      <c r="Y21" s="3" t="n">
        <v>1981593.0</v>
      </c>
    </row>
    <row r="22">
      <c r="A22" s="6"/>
      <c r="B22" s="3" t="s">
        <v>314</v>
      </c>
      <c r="C22" s="3" t="n">
        <v>5.0</v>
      </c>
      <c r="D22" s="3" t="n">
        <v>498152.0</v>
      </c>
      <c r="E22" s="3" t="s">
        <v>324</v>
      </c>
      <c r="F22" s="3" t="s">
        <v>325</v>
      </c>
      <c r="G22" s="3"/>
      <c r="H22" s="3" t="s">
        <v>317</v>
      </c>
      <c r="I22" s="3" t="s">
        <v>0</v>
      </c>
      <c r="J22" s="4" t="n">
        <v>74929.72</v>
      </c>
      <c r="K22" s="5" t="n">
        <v>1.0</v>
      </c>
      <c r="L22" s="4" t="n">
        <v>74929.72</v>
      </c>
      <c r="M22" s="6" t="n">
        <f>IF(P22=1,0,1) + IF(ISBLANK(R22),1,0) + IF(ISBLANK(S22),1,0)</f>
        <v>3.0</v>
      </c>
      <c r="N22" s="6"/>
      <c r="O22" s="6"/>
      <c r="P22" s="6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6" t="str">
        <f>IFERROR(IF(P22=1, "Российская Федерация", "Не заполнено"),"")</f>
        <v/>
      </c>
      <c r="R22" s="6"/>
      <c r="S22" s="6"/>
      <c r="T22" s="6"/>
      <c r="U22" s="4" t="n">
        <f>IF(T22&lt;&gt;0, J22 * Q26,)</f>
        <v>0.0</v>
      </c>
      <c r="V22" s="4" t="n">
        <f>U22*K22</f>
        <v>0.0</v>
      </c>
      <c r="W22" s="4" t="n">
        <f>X22*ROUNDDOWN(T22,6)</f>
        <v>0.0</v>
      </c>
      <c r="X22" s="5" t="n">
        <f>K22</f>
        <v>1.0</v>
      </c>
      <c r="Y22" s="3" t="n">
        <v>1981595.0</v>
      </c>
    </row>
    <row r="23">
      <c r="A23" s="6"/>
      <c r="B23" s="3" t="s">
        <v>314</v>
      </c>
      <c r="C23" s="3" t="n">
        <v>6.0</v>
      </c>
      <c r="D23" s="3" t="n">
        <v>498151.0</v>
      </c>
      <c r="E23" s="3" t="s">
        <v>326</v>
      </c>
      <c r="F23" s="3" t="s">
        <v>327</v>
      </c>
      <c r="G23" s="3"/>
      <c r="H23" s="3" t="s">
        <v>317</v>
      </c>
      <c r="I23" s="3" t="s">
        <v>0</v>
      </c>
      <c r="J23" s="4" t="n">
        <v>130000.0</v>
      </c>
      <c r="K23" s="5" t="n">
        <v>1.0</v>
      </c>
      <c r="L23" s="4" t="n">
        <v>130000.0</v>
      </c>
      <c r="M23" s="6" t="n">
        <f>IF(P23=1,0,1) + IF(ISBLANK(R23),1,0) + IF(ISBLANK(S23),1,0)</f>
        <v>3.0</v>
      </c>
      <c r="N23" s="6"/>
      <c r="O23" s="6"/>
      <c r="P23" s="6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6" t="str">
        <f>IFERROR(IF(P23=1, "Российская Федерация", "Не заполнено"),"")</f>
        <v/>
      </c>
      <c r="R23" s="6"/>
      <c r="S23" s="6"/>
      <c r="T23" s="6"/>
      <c r="U23" s="4" t="n">
        <f>IF(T23&lt;&gt;0, J23 * Q26,)</f>
        <v>0.0</v>
      </c>
      <c r="V23" s="4" t="n">
        <f>U23*K23</f>
        <v>0.0</v>
      </c>
      <c r="W23" s="4" t="n">
        <f>X23*ROUNDDOWN(T23,6)</f>
        <v>0.0</v>
      </c>
      <c r="X23" s="5" t="n">
        <f>K23</f>
        <v>1.0</v>
      </c>
      <c r="Y23" s="3" t="n">
        <v>1981597.0</v>
      </c>
    </row>
    <row r="24" ht="12.75" customHeight="true">
      <c r="K24" s="66"/>
      <c r="L24" s="66"/>
    </row>
    <row r="25" ht="15.0" customHeight="true">
      <c r="K25" t="s" s="67">
        <v>328</v>
      </c>
      <c r="L25" s="67"/>
      <c r="M25" t="s" s="67">
        <v>329</v>
      </c>
      <c r="N25" s="67"/>
      <c r="O25" s="67"/>
      <c r="P25" s="67"/>
      <c r="Q25" s="67"/>
      <c r="R25" s="68"/>
      <c r="S25" s="68"/>
      <c r="W25" t="s" s="69">
        <v>330</v>
      </c>
      <c r="X25" s="70"/>
    </row>
    <row r="26" ht="15.0" customHeight="true">
      <c r="L26" s="71" t="n">
        <f>SUM(L18:L23)</f>
        <v>806398.8399999999</v>
      </c>
      <c r="Q26" s="71" t="n">
        <f>W26/L26</f>
        <v>0.0</v>
      </c>
      <c r="W26" s="71" t="n">
        <f>SUM(W18:W23)</f>
        <v>0.0</v>
      </c>
    </row>
    <row r="27" ht="12.75" customHeight="true">
      <c r="R27" t="s" s="66">
        <v>331</v>
      </c>
      <c r="S27" t="s" s="66">
        <v>332</v>
      </c>
      <c r="T27" s="66"/>
    </row>
    <row r="28" ht="12.75" customHeight="true">
      <c r="D28" t="s" s="72">
        <v>333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5" t="n">
        <f>SUM(V18:V23)</f>
        <v>0.0</v>
      </c>
      <c r="S28" t="n" s="75">
        <v>100.0</v>
      </c>
      <c r="T28" t="s" s="76">
        <v>334</v>
      </c>
    </row>
    <row r="29" ht="15.0" customHeight="true">
      <c r="D29" t="s" s="72">
        <v>335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SUMIF(P18:P23,1, V18:V23)</f>
        <v>0.0</v>
      </c>
      <c r="S29" s="71" t="n">
        <f>IF(R28&lt;&gt;0, R29/R28*100,)</f>
        <v>0.0</v>
      </c>
      <c r="T29" s="77" t="str">
        <f>IF(S29&lt;=50," ","РФ/ДНР/ЛНР/ЕАЭС")</f>
        <v> </v>
      </c>
    </row>
    <row r="30" ht="15.0" customHeight="true">
      <c r="D30" t="s" s="72">
        <v>336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71" t="n">
        <f>IF(R28&lt;&gt;0,R28-R29,)</f>
        <v>0.0</v>
      </c>
      <c r="S30" s="71" t="n">
        <f>IF(R28&lt;&gt;0, R30/R28*100,)</f>
        <v>0.0</v>
      </c>
      <c r="T30" s="77" t="str">
        <f>IF(S30&gt;50,"Импорт", " ")</f>
        <v> </v>
      </c>
    </row>
    <row r="31" ht="15.0" customHeight="true">
      <c r="D31" t="s" s="72">
        <v>337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1" t="n">
        <f>SUMIF(M18:M23, 0, V18:V23)</f>
        <v>0.0</v>
      </c>
      <c r="S31" s="71" t="n">
        <f>IF(R28&lt;&gt;0, R31/R28*100,)</f>
        <v>0.0</v>
      </c>
      <c r="T31" s="77" t="str">
        <f>IF(S31&lt;=50," ","РЭП (ПО)")</f>
        <v> </v>
      </c>
    </row>
    <row r="32" ht="15.0" customHeight="true">
      <c r="A32" s="6"/>
    </row>
    <row r="33" ht="15.75" customHeight="true">
      <c r="B33" t="s" s="78">
        <v>338</v>
      </c>
    </row>
    <row r="34" ht="19.5" customHeight="true">
      <c r="B34" t="s" s="79">
        <v>339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</row>
    <row r="35" ht="20.25" customHeight="true">
      <c r="B35" t="s" s="80">
        <v>340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39.75" customHeight="true">
      <c r="B36" t="s" s="82">
        <v>341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19.5" customHeight="true">
      <c r="B37" t="s" s="80">
        <v>342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8.0" customHeight="true">
      <c r="B38" t="s" s="80">
        <v>343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344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19.5" customHeight="true">
      <c r="B40" t="s" s="80">
        <v>345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22.5" customHeight="true">
      <c r="B41" t="s" s="80">
        <v>346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4.5" customHeight="true">
      <c r="B42" t="s" s="80">
        <v>347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6.0" customHeight="true">
      <c r="B43" t="s" s="80">
        <v>348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2.25" customHeight="true">
      <c r="B44" t="s" s="84">
        <v>349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</row>
    <row r="45" ht="33.75" customHeight="true">
      <c r="B45" t="s" s="80">
        <v>350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351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124.5" customHeight="true">
      <c r="B47" t="s" s="80">
        <v>352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</row>
    <row r="48" ht="33.75" customHeight="true">
      <c r="B48" t="s" s="80">
        <v>353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</row>
    <row r="49" ht="24.75" customHeight="true">
      <c r="A49" s="6"/>
    </row>
  </sheetData>
  <sheetProtection autoFilter="false" sort="false" password="CDB0" sheet="true" scenarios="true" objects="true"/>
  <autoFilter ref="B17:S23"/>
  <mergeCells>
    <mergeCell ref="K25:L25"/>
    <mergeCell ref="M25:Q25"/>
    <mergeCell ref="I14:I16"/>
    <mergeCell ref="J14:J16"/>
    <mergeCell ref="K14:K16"/>
    <mergeCell ref="L14:L16"/>
    <mergeCell ref="D31:Q31"/>
    <mergeCell ref="B47:W47"/>
    <mergeCell ref="B43:W43"/>
    <mergeCell ref="B44:W44"/>
    <mergeCell ref="B45:W45"/>
    <mergeCell ref="B46:W46"/>
    <mergeCell ref="BS15:BT15"/>
    <mergeCell ref="B48:W48"/>
    <mergeCell ref="B42:W42"/>
    <mergeCell ref="D28:Q28"/>
    <mergeCell ref="D29:Q29"/>
    <mergeCell ref="D30:Q30"/>
    <mergeCell ref="B34:W34"/>
    <mergeCell ref="B35:W35"/>
    <mergeCell ref="B36:W36"/>
    <mergeCell ref="B37:W37"/>
    <mergeCell ref="B38:W38"/>
    <mergeCell ref="B39:W39"/>
    <mergeCell ref="B40:W40"/>
    <mergeCell ref="B41:W41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8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2024-08-22T08:36:21Z</dcterms:created>
  <dc:creator>Apache POI</dc:creator>
</cp:coreProperties>
</file>