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Шаблон!$B$17:$S$21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<sst xmlns="http://schemas.openxmlformats.org/spreadsheetml/2006/main" count="600" uniqueCount="350">
  <si>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</si>
  <si>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</si>
  <si>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</si>
  <si>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</si>
  <si>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</si>
  <si>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</si>
  <si>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</si>
  <si>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</si>
  <si>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</si>
  <si>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</si>
  <si>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</si>
  <si>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</si>
  <si>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</si>
  <si>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</si>
  <si>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</si>
  <si>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</si>
  <si>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</si>
  <si>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</si>
  <si>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</si>
  <si>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</si>
  <si>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</si>
  <si>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</si>
  <si>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</si>
  <si>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</si>
  <si>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</si>
  <si>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</si>
  <si>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</si>
  <si>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</si>
  <si>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</si>
  <si>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</si>
  <si>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</si>
  <si>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</si>
  <si>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</si>
  <si>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</si>
  <si>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</si>
  <si>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</si>
  <si>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</si>
  <si>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</si>
  <si>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</si>
  <si>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</si>
  <si>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</si>
  <si>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</si>
  <si>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</si>
  <si>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</si>
  <si>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</si>
  <si>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</si>
  <si>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</si>
  <si>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</si>
  <si>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</si>
  <si>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</si>
  <si>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</si>
  <si>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</si>
  <si>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</si>
  <si>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</si>
  <si>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</si>
  <si>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</si>
  <si>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</si>
  <si>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</si>
  <si>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</si>
  <si>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</si>
  <si>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</si>
  <si>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</si>
  <si>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</si>
  <si>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</si>
  <si>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</si>
  <si>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</si>
  <si>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</si>
  <si>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</si>
  <si>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</si>
  <si>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</si>
  <si>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</si>
  <si>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</si>
  <si>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</si>
  <si>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</si>
  <si>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</si>
  <si>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</si>
  <si>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</si>
  <si>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</si>
  <si>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</si>
  <si>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</si>
  <si>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</si>
  <si>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</si>
  <si>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</si>
  <si>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</si>
  <si>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</si>
  <si>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</si>
  <si>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</si>
  <si>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</si>
  <si>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</si>
  <si>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</si>
  <si>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</si>
  <si>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</si>
  <si>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</si>
  <si>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</si>
  <si>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</si>
  <si>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</si>
  <si>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</si>
  <si>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</si>
  <si>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</si>
  <si>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</si>
  <si>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</si>
  <si>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</si>
  <si>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</si>
  <si>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</si>
  <si>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</si>
  <si>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</si>
  <si>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</si>
  <si>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</si>
  <si>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</si>
  <si>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</si>
  <si>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</si>
  <si>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</si>
  <si>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</si>
  <si>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</si>
  <si>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</si>
  <si>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</si>
  <si>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</si>
  <si>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</si>
  <si>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</si>
  <si>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</si>
  <si>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</si>
  <si>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</si>
  <si>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</si>
  <si>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</si>
  <si>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</si>
  <si>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</si>
  <si>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</si>
  <si>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</si>
  <si>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</si>
  <si>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</si>
  <si>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</si>
  <si>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</si>
  <si>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</si>
  <si>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</si>
  <si>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</si>
  <si>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</si>
  <si>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</si>
  <si>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</si>
  <si>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</si>
  <si>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</si>
  <si>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</si>
  <si>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</si>
  <si>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</si>
  <si>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</si>
  <si>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</si>
  <si>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</si>
  <si>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</si>
  <si>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</si>
  <si>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</si>
  <si>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</si>
  <si>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</si>
  <si>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</si>
  <si>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</si>
  <si>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</si>
  <si>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</si>
  <si>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</si>
  <si>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</si>
  <si>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</si>
  <si>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</si>
  <si>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</si>
  <si>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</si>
  <si>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</si>
  <si>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</si>
  <si>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</si>
  <si>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</si>
  <si>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</si>
  <si>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</si>
  <si>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</si>
  <si>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</si>
  <si>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</si>
  <si>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</si>
  <si>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</si>
  <si>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</si>
  <si>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</si>
  <si>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</si>
  <si>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</si>
  <si>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</si>
  <si>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</si>
  <si>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</si>
  <si>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</si>
  <si>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</si>
  <si>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</si>
  <si>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</si>
  <si>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</si>
  <si>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</si>
  <si>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</si>
  <si>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</si>
  <si>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</si>
  <si>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</si>
  <si>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</si>
  <si>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</si>
  <si>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</si>
  <si>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</si>
  <si>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</si>
  <si>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</si>
  <si>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</si>
  <si>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</si>
  <si>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</si>
  <si>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</si>
  <si>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</si>
  <si>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</si>
  <si>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</si>
  <si>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</si>
  <si>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</si>
  <si>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</si>
  <si>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</si>
  <si>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</si>
  <si>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</si>
  <si>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</si>
  <si>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</si>
  <si>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</si>
  <si>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</si>
  <si>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</si>
  <si>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</si>
  <si>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</si>
  <si>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</si>
  <si>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</si>
  <si>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</si>
  <si>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</si>
  <si>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</si>
  <si>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</si>
  <si>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</si>
  <si>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</si>
  <si>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</si>
  <si>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</si>
  <si>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</si>
  <si>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</si>
  <si>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</si>
  <si>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</si>
  <si>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</si>
  <si>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</si>
  <si>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</si>
  <si>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</si>
  <si>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</si>
  <si>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</si>
  <si>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</si>
  <si>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</si>
  <si>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</si>
  <si>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</si>
  <si>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</si>
  <si>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</si>
  <si>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</si>
  <si>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</si>
  <si>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</si>
  <si>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</si>
  <si>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</si>
  <si>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</si>
  <si>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</si>
  <si>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</si>
  <si>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</si>
  <si>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</si>
  <si>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</si>
  <si>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</si>
  <si>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</si>
  <si>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</si>
  <si>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</si>
  <si>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</si>
  <si>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</si>
  <si>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</si>
  <si>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</si>
  <si>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</si>
  <si>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</si>
  <si>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Поставка и монтаж кондиционеров</t>
  </si>
  <si>
    <t>Внимание!!!  Обязательно прочитайте инструкцию по заполнению в конце таблицы.</t>
  </si>
  <si>
    <t>Лот</t>
  </si>
  <si>
    <t>424.24.00200 Поставка и монтаж кондиционеров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</si>
  <si>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</si>
  <si>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</si>
  <si>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</si>
  <si>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</si>
  <si>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</si>
  <si>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</si>
  <si>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</si>
  <si>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</si>
  <si>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</si>
  <si>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</si>
  <si>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</si>
  <si>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</si>
  <si>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</si>
  <si>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</si>
  <si>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</si>
  <si>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</si>
  <si>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</si>
  <si>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</si>
  <si>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</si>
  <si>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</si>
  <si>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</si>
  <si>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</si>
  <si>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</si>
  <si>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</si>
  <si>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</si>
  <si>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</si>
  <si>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</si>
  <si>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</si>
  <si>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</si>
  <si>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</si>
  <si>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</si>
  <si>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</si>
  <si>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</si>
  <si>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</si>
  <si>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</si>
  <si>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</si>
  <si>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</si>
  <si>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</si>
  <si>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</si>
  <si>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</si>
  <si>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</si>
  <si>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</si>
  <si>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</si>
  <si>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</si>
  <si>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</si>
  <si>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</si>
  <si>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</si>
  <si>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</si>
  <si>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</si>
  <si>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Кондиционер (сплит-система) бытовой, настенный, серия Neo Premium Classic A, режимы работы охлаждение/нагрев, мощность в режиме охлаждения 2,7кВт, мощность в режиме обогрева 2,75кВт,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880х207х275мм, наружный блок 660х240х482мм, HISENSE AS-10HW4SYDTG5, дополнительное обозначение: AS-10HW4SYDTG5G/AS-10HW4SYDTGW</t>
  </si>
  <si>
    <t>Кондиционер HISENSE AS-10HW4SYDTG5</t>
  </si>
  <si>
    <t>Штука</t>
  </si>
  <si>
    <t>Кондиционер (сплит-система) бытовой настенный, серия Neo Premium Classic A, режимы работы охлаждение/нагрев, мощность в режиме охлаждения 3,7кВт, мощность в режиме обогрева 3,75кВт,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880х275х207мм, наружный блок 715х482х240мм, HISENSE AS-13HW4SVDTG5, дополнительное обозначение: AS-13HW4SVDTG5G/AS-13HW4SVDTGW</t>
  </si>
  <si>
    <t>Кондиционер HISENSE AS-13HW4SVDTG5</t>
  </si>
  <si>
    <t>Кондиционер (сплит-система) бытовой настенный, серия Neo Premium Classic A, режимы работы охлаждение/нагрев, мощность в режиме охлаждения 7,2кВт, мощность в режиме обогрева 7,4кВт,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1050х320х235мм, наружный блок 860х650х310мм, HISENSE AS-24HW4SBATG005, дополнительное обозначение: AS-24HW4SBATG005G/AS-24HW4SBATG005W</t>
  </si>
  <si>
    <t>Кондиционер HISENSE AS-24HW4SBATG005</t>
  </si>
  <si>
    <t>Кондиционер (сплит-система) полупромышленный, кассетный, установка потолочная, режимы работы: охлаждение/осушение/вентиляция/обогрев, мощность охлаждения 5,0кВт, мощность обогрева 5,5кВт, напряжение питания 220-240В 50Гц, хладагент R410A, размеры: внутренний блок 300х650х650мм, наружный блок 550х800х260мм, HISENSE AUC-18HR4SAA1/AUW-18H4SS</t>
  </si>
  <si>
    <t>Кондиционер HISENSE AUC-18HR4SAA1/AUW-18H4SS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</si>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</sst>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7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2024.0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464085.0</v>
      </c>
      <c r="E18" s="3" t="s">
        <v>315</v>
      </c>
      <c r="F18" s="3" t="s">
        <v>316</v>
      </c>
      <c r="G18" s="3"/>
      <c r="H18" s="3" t="s">
        <v>317</v>
      </c>
      <c r="I18" s="3" t="s">
        <v>21</v>
      </c>
      <c r="J18" s="4" t="n">
        <v>64791.67</v>
      </c>
      <c r="K18" s="5" t="n">
        <v>3.0</v>
      </c>
      <c r="L18" s="4" t="n">
        <v>194375.01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Q24,)</f>
        <v>0.0</v>
      </c>
      <c r="V18" s="4" t="n">
        <f>U18*K18</f>
        <v>0.0</v>
      </c>
      <c r="W18" s="4" t="n">
        <f>X18*ROUNDDOWN(T18,6)</f>
        <v>0.0</v>
      </c>
      <c r="X18" s="5" t="n">
        <f>K18</f>
        <v>3.0</v>
      </c>
      <c r="Y18" s="3" t="n">
        <v>1855200.0</v>
      </c>
    </row>
    <row r="19">
      <c r="A19" s="6"/>
      <c r="B19" s="3" t="s">
        <v>314</v>
      </c>
      <c r="C19" s="3" t="n">
        <v>2.0</v>
      </c>
      <c r="D19" s="3" t="n">
        <v>489878.0</v>
      </c>
      <c r="E19" s="3" t="s">
        <v>318</v>
      </c>
      <c r="F19" s="3" t="s">
        <v>319</v>
      </c>
      <c r="G19" s="3"/>
      <c r="H19" s="3" t="s">
        <v>317</v>
      </c>
      <c r="I19" s="3" t="s">
        <v>21</v>
      </c>
      <c r="J19" s="4" t="n">
        <v>68833.33</v>
      </c>
      <c r="K19" s="5" t="n">
        <v>1.0</v>
      </c>
      <c r="L19" s="4" t="n">
        <v>68833.33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Q24,)</f>
        <v>0.0</v>
      </c>
      <c r="V19" s="4" t="n">
        <f>U19*K19</f>
        <v>0.0</v>
      </c>
      <c r="W19" s="4" t="n">
        <f>X19*ROUNDDOWN(T19,6)</f>
        <v>0.0</v>
      </c>
      <c r="X19" s="5" t="n">
        <f>K19</f>
        <v>1.0</v>
      </c>
      <c r="Y19" s="3" t="n">
        <v>1855203.0</v>
      </c>
    </row>
    <row r="20">
      <c r="A20" s="6"/>
      <c r="B20" s="3" t="s">
        <v>314</v>
      </c>
      <c r="C20" s="3" t="n">
        <v>3.0</v>
      </c>
      <c r="D20" s="3" t="n">
        <v>472333.0</v>
      </c>
      <c r="E20" s="3" t="s">
        <v>320</v>
      </c>
      <c r="F20" s="3" t="s">
        <v>321</v>
      </c>
      <c r="G20" s="3"/>
      <c r="H20" s="3" t="s">
        <v>317</v>
      </c>
      <c r="I20" s="3" t="s">
        <v>21</v>
      </c>
      <c r="J20" s="4" t="n">
        <v>116305.55</v>
      </c>
      <c r="K20" s="5" t="n">
        <v>1.0</v>
      </c>
      <c r="L20" s="4" t="n">
        <v>116305.55</v>
      </c>
      <c r="M20" s="6" t="n">
        <f>IF(P20=1,0,1) + IF(ISBLANK(R20),1,0) + IF(ISBLANK(S20),1,0)</f>
        <v>3.0</v>
      </c>
      <c r="N20" s="6"/>
      <c r="O20" s="6"/>
      <c r="P20" s="6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6" t="str">
        <f>IFERROR(IF(P20=1, "Российская Федерация", "Не заполнено"),"")</f>
        <v/>
      </c>
      <c r="R20" s="6"/>
      <c r="S20" s="6"/>
      <c r="T20" s="6"/>
      <c r="U20" s="4" t="n">
        <f>IF(T20&lt;&gt;0, J20 * Q24,)</f>
        <v>0.0</v>
      </c>
      <c r="V20" s="4" t="n">
        <f>U20*K20</f>
        <v>0.0</v>
      </c>
      <c r="W20" s="4" t="n">
        <f>X20*ROUNDDOWN(T20,6)</f>
        <v>0.0</v>
      </c>
      <c r="X20" s="5" t="n">
        <f>K20</f>
        <v>1.0</v>
      </c>
      <c r="Y20" s="3" t="n">
        <v>1855201.0</v>
      </c>
    </row>
    <row r="21">
      <c r="A21" s="6"/>
      <c r="B21" s="3" t="s">
        <v>314</v>
      </c>
      <c r="C21" s="3" t="n">
        <v>4.0</v>
      </c>
      <c r="D21" s="3" t="n">
        <v>334593.0</v>
      </c>
      <c r="E21" s="3" t="s">
        <v>322</v>
      </c>
      <c r="F21" s="3" t="s">
        <v>323</v>
      </c>
      <c r="G21" s="3"/>
      <c r="H21" s="3" t="s">
        <v>317</v>
      </c>
      <c r="I21" s="3" t="s">
        <v>21</v>
      </c>
      <c r="J21" s="4" t="n">
        <v>137094.44</v>
      </c>
      <c r="K21" s="5" t="n">
        <v>1.0</v>
      </c>
      <c r="L21" s="4" t="n">
        <v>137094.44</v>
      </c>
      <c r="M21" s="6" t="n">
        <f>IF(P21=1,0,1) + IF(ISBLANK(R21),1,0) + IF(ISBLANK(S21),1,0)</f>
        <v>3.0</v>
      </c>
      <c r="N21" s="6"/>
      <c r="O21" s="6"/>
      <c r="P21" s="6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6" t="str">
        <f>IFERROR(IF(P21=1, "Российская Федерация", "Не заполнено"),"")</f>
        <v/>
      </c>
      <c r="R21" s="6"/>
      <c r="S21" s="6"/>
      <c r="T21" s="6"/>
      <c r="U21" s="4" t="n">
        <f>IF(T21&lt;&gt;0, J21 * Q24,)</f>
        <v>0.0</v>
      </c>
      <c r="V21" s="4" t="n">
        <f>U21*K21</f>
        <v>0.0</v>
      </c>
      <c r="W21" s="4" t="n">
        <f>X21*ROUNDDOWN(T21,6)</f>
        <v>0.0</v>
      </c>
      <c r="X21" s="5" t="n">
        <f>K21</f>
        <v>1.0</v>
      </c>
      <c r="Y21" s="3" t="n">
        <v>1855202.0</v>
      </c>
    </row>
    <row r="22" ht="12.75" customHeight="true">
      <c r="K22" s="66"/>
      <c r="L22" s="66"/>
    </row>
    <row r="23" ht="15.0" customHeight="true">
      <c r="K23" t="s" s="67">
        <v>324</v>
      </c>
      <c r="L23" s="67"/>
      <c r="M23" t="s" s="67">
        <v>325</v>
      </c>
      <c r="N23" s="67"/>
      <c r="O23" s="67"/>
      <c r="P23" s="67"/>
      <c r="Q23" s="67"/>
      <c r="R23" s="68"/>
      <c r="S23" s="68"/>
      <c r="W23" t="s" s="69">
        <v>326</v>
      </c>
      <c r="X23" s="70"/>
    </row>
    <row r="24" ht="15.0" customHeight="true">
      <c r="L24" s="71" t="n">
        <f>SUM(L18:L21)</f>
        <v>516608.33</v>
      </c>
      <c r="Q24" s="71" t="n">
        <f>W24/L24</f>
        <v>0.0</v>
      </c>
      <c r="W24" s="71" t="n">
        <f>SUM(W18:W21)</f>
        <v>0.0</v>
      </c>
    </row>
    <row r="25" ht="12.75" customHeight="true">
      <c r="R25" t="s" s="66">
        <v>327</v>
      </c>
      <c r="S25" t="s" s="66">
        <v>328</v>
      </c>
      <c r="T25" s="66"/>
    </row>
    <row r="26" ht="12.75" customHeight="true">
      <c r="D26" t="s" s="72">
        <v>329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5" t="n">
        <f>SUM(V18:V21)</f>
        <v>0.0</v>
      </c>
      <c r="S26" t="n" s="75">
        <v>100.0</v>
      </c>
      <c r="T26" t="s" s="76">
        <v>330</v>
      </c>
    </row>
    <row r="27" ht="15.0" customHeight="true">
      <c r="D27" t="s" s="72">
        <v>331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SUMIF(P18:P21,1, V18:V21)</f>
        <v>0.0</v>
      </c>
      <c r="S27" s="71" t="n">
        <f>IF(R26&lt;&gt;0, R27/R26*100,)</f>
        <v>0.0</v>
      </c>
      <c r="T27" s="77" t="str">
        <f>IF(S27&lt;=50," ","РФ/ДНР/ЛНР/ЕАЭС")</f>
        <v> </v>
      </c>
    </row>
    <row r="28" ht="15.0" customHeight="true">
      <c r="D28" t="s" s="72">
        <v>332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4"/>
      <c r="R28" s="71" t="n">
        <f>IF(R26&lt;&gt;0,R26-R27,)</f>
        <v>0.0</v>
      </c>
      <c r="S28" s="71" t="n">
        <f>IF(R26&lt;&gt;0, R28/R26*100,)</f>
        <v>0.0</v>
      </c>
      <c r="T28" s="77" t="str">
        <f>IF(S28&gt;50,"Импорт", " ")</f>
        <v> </v>
      </c>
    </row>
    <row r="29" ht="15.0" customHeight="true">
      <c r="D29" t="s" s="72">
        <v>333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  <c r="R29" s="71" t="n">
        <f>SUMIF(M18:M21, 0, V18:V21)</f>
        <v>0.0</v>
      </c>
      <c r="S29" s="71" t="n">
        <f>IF(R26&lt;&gt;0, R29/R26*100,)</f>
        <v>0.0</v>
      </c>
      <c r="T29" s="77" t="str">
        <f>IF(S29&lt;=50," ","РЭП (ПО)")</f>
        <v> </v>
      </c>
    </row>
    <row r="30" ht="15.0" customHeight="true">
      <c r="A30" s="6"/>
    </row>
    <row r="31" ht="15.75" customHeight="true">
      <c r="B31" t="s" s="78">
        <v>334</v>
      </c>
    </row>
    <row r="32" ht="19.5" customHeight="true">
      <c r="B32" t="s" s="79">
        <v>335</v>
      </c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</row>
    <row r="33" ht="20.25" customHeight="true">
      <c r="B33" t="s" s="80">
        <v>336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39.75" customHeight="true">
      <c r="B34" t="s" s="82">
        <v>337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</row>
    <row r="35" ht="19.5" customHeight="true">
      <c r="B35" t="s" s="80">
        <v>338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18.0" customHeight="true">
      <c r="B36" t="s" s="80">
        <v>339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2.5" customHeight="true">
      <c r="B37" t="s" s="80">
        <v>340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19.5" customHeight="true">
      <c r="B38" t="s" s="80">
        <v>341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22.5" customHeight="true">
      <c r="B39" t="s" s="80">
        <v>342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4.5" customHeight="true">
      <c r="B40" t="s" s="80">
        <v>343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6.0" customHeight="true">
      <c r="B41" t="s" s="80">
        <v>344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32.25" customHeight="true">
      <c r="B42" t="s" s="84">
        <v>345</v>
      </c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</row>
    <row r="43" ht="33.75" customHeight="true">
      <c r="B43" t="s" s="80">
        <v>346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3.75" customHeight="true">
      <c r="B44" t="s" s="80">
        <v>347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124.5" customHeight="true">
      <c r="B45" t="s" s="80">
        <v>348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</row>
    <row r="46" ht="33.75" customHeight="true">
      <c r="B46" t="s" s="80">
        <v>349</v>
      </c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</row>
    <row r="47" ht="24.75" customHeight="true">
      <c r="A47" s="6"/>
    </row>
  </sheetData>
  <sheetProtection autoFilter="false" sort="false" password="CDB0" sheet="true" scenarios="true" objects="true"/>
  <autoFilter ref="B17:S21"/>
  <mergeCells>
    <mergeCell ref="K23:L23"/>
    <mergeCell ref="M23:Q23"/>
    <mergeCell ref="I14:I16"/>
    <mergeCell ref="J14:J16"/>
    <mergeCell ref="K14:K16"/>
    <mergeCell ref="L14:L16"/>
    <mergeCell ref="D29:Q29"/>
    <mergeCell ref="B45:W45"/>
    <mergeCell ref="B41:W41"/>
    <mergeCell ref="B42:W42"/>
    <mergeCell ref="B43:W43"/>
    <mergeCell ref="B44:W44"/>
    <mergeCell ref="BS15:BT15"/>
    <mergeCell ref="B46:W46"/>
    <mergeCell ref="B40:W40"/>
    <mergeCell ref="D26:Q26"/>
    <mergeCell ref="D27:Q27"/>
    <mergeCell ref="D28:Q28"/>
    <mergeCell ref="B32:W32"/>
    <mergeCell ref="B33:W33"/>
    <mergeCell ref="B34:W34"/>
    <mergeCell ref="B35:W35"/>
    <mergeCell ref="B36:W36"/>
    <mergeCell ref="B37:W37"/>
    <mergeCell ref="B38:W38"/>
    <mergeCell ref="B39:W39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12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2024-02-21T06:12:36Z</dcterms:created>
  <dc:creator>Apache POI</dc:creator>
</cp:coreProperties>
</file>